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3" windowHeight="12430" tabRatio="766" activeTab="9"/>
  </bookViews>
  <sheets>
    <sheet name="Schedule" sheetId="2" r:id="rId1"/>
    <sheet name="Roster" sheetId="10" state="hidden" r:id="rId2"/>
    <sheet name="Standing" sheetId="3" state="hidden" r:id="rId3"/>
    <sheet name="Team Batting Stat" sheetId="4" state="hidden" r:id="rId4"/>
    <sheet name="Playoff-Batting Stat" sheetId="12" r:id="rId5"/>
    <sheet name="Comb Batting Stat" sheetId="5" r:id="rId6"/>
    <sheet name="Batting Top 12" sheetId="6" state="hidden" r:id="rId7"/>
    <sheet name="Team Pitching Stat" sheetId="7" state="hidden" r:id="rId8"/>
    <sheet name="Playoff-Pitching Stat" sheetId="13" r:id="rId9"/>
    <sheet name="Combine Pitching Stat" sheetId="11" r:id="rId10"/>
    <sheet name="Slammers-Final" sheetId="14" r:id="rId11"/>
    <sheet name="Pitching Top 5" sheetId="9" state="hidden" r:id="rId12"/>
  </sheets>
  <definedNames>
    <definedName name="_xlnm._FilterDatabase" localSheetId="5" hidden="1">'Comb Batting Stat'!$A$5:$Z$5</definedName>
    <definedName name="_xlnm._FilterDatabase" localSheetId="9" hidden="1">'Combine Pitching Stat'!$B$5:$W$85</definedName>
    <definedName name="_FilterDatabase_0" localSheetId="5">'Comb Batting Stat'!$C$5:$Z$5</definedName>
  </definedNames>
  <calcPr calcId="152511"/>
</workbook>
</file>

<file path=xl/calcChain.xml><?xml version="1.0" encoding="utf-8"?>
<calcChain xmlns="http://schemas.openxmlformats.org/spreadsheetml/2006/main">
  <c r="F15" i="9" l="1"/>
  <c r="F16" i="9"/>
  <c r="F17" i="9"/>
  <c r="F18" i="9"/>
  <c r="F14" i="9"/>
  <c r="U14" i="7" l="1"/>
  <c r="T14" i="7"/>
  <c r="S14" i="7"/>
  <c r="L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F50" i="6" l="1"/>
  <c r="F51" i="6"/>
  <c r="F52" i="6"/>
  <c r="F53" i="6"/>
  <c r="F54" i="6"/>
  <c r="F55" i="6"/>
  <c r="F56" i="6"/>
  <c r="F57" i="6"/>
  <c r="F58" i="6"/>
  <c r="F59" i="6"/>
  <c r="F60" i="6"/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24" i="9" l="1"/>
  <c r="F38" i="9" l="1"/>
  <c r="F37" i="9"/>
  <c r="F36" i="9"/>
  <c r="F35" i="9"/>
  <c r="F34" i="9"/>
  <c r="F45" i="9"/>
  <c r="F46" i="9"/>
  <c r="F47" i="9"/>
  <c r="F48" i="9"/>
  <c r="F44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N20" i="6"/>
  <c r="N21" i="6"/>
  <c r="G16" i="9" l="1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4" i="9"/>
  <c r="P38" i="9"/>
  <c r="G48" i="9"/>
  <c r="G38" i="9"/>
  <c r="G8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<sst xmlns="http://schemas.openxmlformats.org/spreadsheetml/2006/main" count="1934" uniqueCount="432">
  <si>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</si>
  <si>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</si>
  <si>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</si>
  <si>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</si>
  <si>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</si>
  <si>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</si>
  <si>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</si>
  <si>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</si>
  <si>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</si>
  <si>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</si>
  <si>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</si>
  <si>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</si>
  <si>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</si>
  <si>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</si>
  <si>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</si>
  <si>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</si>
  <si>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</si>
  <si>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</si>
  <si>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</si>
  <si>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</si>
  <si>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</si>
  <si>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</si>
  <si>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</si>
  <si>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</si>
  <si>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</si>
  <si>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</si>
  <si>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</si>
  <si>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</si>
  <si>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</si>
  <si>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</si>
  <si>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</si>
  <si>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</si>
  <si>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</si>
  <si>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</si>
  <si>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</si>
  <si>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</si>
  <si>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</si>
  <si>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</si>
  <si>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</si>
  <si>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</si>
  <si>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</si>
  <si>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</si>
  <si>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</si>
  <si>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</si>
  <si>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</si>
  <si>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</si>
  <si>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</si>
  <si>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</si>
  <si>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</si>
  <si>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</si>
  <si>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</si>
  <si>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</si>
  <si>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</si>
  <si>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</si>
  <si>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</si>
  <si>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</si>
  <si>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</si>
  <si>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</si>
  <si>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</si>
  <si>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</si>
  <si>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</si>
  <si>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</si>
  <si>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</si>
  <si>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</si>
  <si>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</si>
  <si>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</si>
  <si>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</si>
  <si>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</si>
  <si>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</si>
  <si>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</si>
  <si>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</si>
  <si>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</si>
  <si>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</si>
  <si>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</si>
  <si>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</si>
  <si>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</si>
  <si>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</si>
  <si>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</si>
  <si>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</si>
  <si>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</si>
  <si>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</si>
  <si>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</si>
  <si>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</si>
  <si>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</si>
  <si>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</si>
  <si>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</si>
  <si>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</si>
  <si>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</si>
  <si>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</si>
  <si>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</si>
  <si>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</si>
  <si>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</si>
  <si>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</si>
  <si>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</si>
  <si>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</si>
  <si>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</si>
  <si>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</si>
  <si>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</si>
  <si>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</si>
  <si>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</si>
  <si>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</si>
  <si>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</si>
  <si>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</si>
  <si>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</si>
  <si>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</si>
  <si>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</si>
  <si>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</si>
  <si>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</si>
  <si>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</si>
  <si>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</si>
  <si>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</si>
  <si>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</si>
  <si>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</si>
  <si>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</si>
  <si>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</si>
  <si>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</si>
  <si>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</si>
  <si>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</si>
  <si>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</si>
  <si>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</si>
  <si>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</si>
  <si>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</si>
  <si>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</si>
  <si>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</si>
  <si>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</si>
  <si>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</si>
  <si>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</si>
  <si>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</si>
  <si>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</si>
  <si>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</si>
  <si>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</si>
  <si>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</si>
  <si>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</si>
  <si>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</si>
  <si>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</si>
  <si>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</si>
  <si>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</si>
  <si>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</si>
  <si>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</si>
  <si>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</si>
  <si>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</si>
  <si>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</si>
  <si>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</si>
  <si>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</si>
  <si>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</si>
  <si>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</si>
  <si>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</si>
  <si>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</si>
  <si>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</si>
  <si>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</si>
  <si>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</si>
  <si>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</si>
  <si>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</si>
  <si>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</si>
  <si>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</si>
  <si>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</si>
  <si>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</si>
  <si>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</si>
  <si>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</si>
  <si>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</si>
  <si>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</si>
  <si>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</si>
  <si>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</si>
  <si>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</si>
  <si>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</si>
  <si>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</si>
  <si>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</si>
  <si>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</si>
  <si>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</si>
  <si>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</si>
  <si>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</si>
  <si>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</si>
  <si>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</si>
  <si>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</si>
  <si>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</si>
  <si>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</si>
  <si>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</si>
  <si>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</si>
  <si>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</si>
  <si>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</si>
  <si>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</si>
  <si>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</si>
  <si>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</si>
  <si>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</si>
  <si>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</si>
  <si>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</si>
  <si>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</si>
  <si>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</si>
  <si>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</si>
  <si>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</si>
  <si>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</si>
  <si>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</si>
  <si>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</si>
  <si>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</si>
  <si>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</si>
  <si>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</si>
  <si>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</si>
  <si>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</si>
  <si>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</si>
  <si>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</si>
  <si>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</si>
  <si>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</si>
  <si>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</si>
  <si>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</si>
  <si>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</si>
  <si>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</si>
  <si>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</si>
  <si>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</si>
  <si>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</si>
  <si>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</si>
  <si>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</si>
  <si>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</si>
  <si>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</si>
  <si>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</si>
  <si>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</si>
  <si>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</si>
  <si>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</si>
  <si>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</si>
  <si>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</si>
  <si>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</si>
  <si>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</si>
  <si>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</si>
  <si>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</si>
  <si>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</si>
  <si>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</si>
  <si>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</si>
  <si>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</si>
  <si>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</si>
  <si>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</si>
  <si>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</si>
  <si>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</si>
  <si>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</si>
  <si>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</si>
  <si>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</si>
  <si>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</si>
  <si>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</si>
  <si>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</si>
  <si>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</si>
  <si>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</si>
  <si>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</si>
  <si>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</si>
  <si>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</si>
  <si>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</si>
  <si>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</si>
  <si>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</si>
  <si>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</si>
  <si>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</si>
  <si>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</si>
  <si>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</si>
  <si>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</si>
  <si>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</si>
  <si>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</si>
  <si>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</si>
  <si>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</si>
  <si>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</si>
  <si>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</si>
  <si>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</si>
  <si>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</si>
  <si>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</si>
  <si>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</si>
  <si>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</si>
  <si>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</si>
  <si>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</si>
  <si>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</si>
  <si>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</si>
  <si>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</si>
  <si>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</si>
  <si>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</si>
  <si>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</si>
  <si>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</si>
  <si>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</si>
  <si>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</si>
  <si>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</si>
  <si>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</si>
  <si>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</si>
  <si>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</si>
  <si>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</si>
  <si>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</si>
  <si>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</si>
  <si>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</si>
  <si>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</si>
  <si>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</si>
  <si>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</si>
  <si>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</si>
  <si>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</si>
  <si>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</si>
  <si>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</si>
  <si>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</si>
  <si>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</si>
  <si>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</si>
  <si>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</si>
  <si>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</si>
  <si>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</si>
  <si>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</si>
  <si>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</si>
  <si>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</si>
  <si>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</si>
  <si>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</si>
  <si>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</si>
  <si>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</si>
  <si>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</si>
  <si>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</si>
  <si>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</si>
  <si>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</si>
  <si>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</si>
  <si>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</si>
  <si>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</si>
  <si>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</si>
  <si>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</si>
  <si>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</si>
  <si>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</si>
  <si>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</si>
  <si>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</si>
  <si>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</si>
  <si>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</si>
  <si>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</si>
  <si>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</si>
  <si>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</si>
  <si>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</si>
  <si>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</si>
  <si>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</si>
  <si>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</si>
  <si>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</si>
  <si>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</si>
  <si>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</si>
  <si>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</si>
  <si>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</si>
  <si>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</si>
  <si>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</si>
  <si>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</si>
  <si>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</si>
  <si>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</si>
  <si>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</si>
  <si>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</si>
  <si>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</si>
  <si>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</si>
  <si>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</si>
  <si>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</si>
  <si>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</si>
  <si>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</si>
  <si>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</si>
  <si>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</si>
  <si>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</si>
  <si>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</si>
  <si>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</si>
  <si>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</si>
  <si>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</si>
  <si>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</si>
  <si>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</si>
  <si>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</si>
  <si>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</si>
  <si>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</si>
  <si>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</si>
  <si>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</si>
  <si>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</si>
  <si>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</si>
  <si>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</si>
  <si>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</si>
  <si>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</si>
  <si>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</si>
  <si>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</si>
  <si>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</si>
  <si>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</si>
  <si>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</si>
  <si>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</si>
  <si>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</si>
  <si>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</si>
  <si>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</si>
  <si>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</si>
  <si>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</si>
  <si>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</si>
  <si>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</si>
  <si>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</si>
  <si>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</si>
  <si>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</si>
  <si>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</si>
  <si>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</si>
  <si>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</si>
  <si>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</si>
  <si>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</si>
  <si>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</si>
  <si>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</si>
  <si>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</si>
  <si>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L5 (W-L-T)</t>
  </si>
  <si>
    <t xml:space="preserve"> </t>
  </si>
  <si>
    <t>LOW</t>
  </si>
  <si>
    <t>HIGH</t>
  </si>
  <si>
    <t xml:space="preserve">Eojin Kim 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</si>
  <si>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</si>
  <si>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</si>
  <si>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</si>
  <si>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</si>
  <si>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</si>
  <si>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Sungki Kim </t>
  </si>
  <si>
    <t>3-2-0</t>
  </si>
  <si>
    <t xml:space="preserve">James Chin </t>
  </si>
  <si>
    <t xml:space="preserve">Joseph Thompson </t>
  </si>
  <si>
    <t xml:space="preserve"> Jose Morales</t>
  </si>
  <si>
    <t>W1</t>
  </si>
  <si>
    <t xml:space="preserve">Stephen Gayle </t>
  </si>
  <si>
    <t xml:space="preserve">Arnold Lee </t>
  </si>
  <si>
    <t xml:space="preserve">Matt Lee </t>
  </si>
  <si>
    <t xml:space="preserve">Andy Zides </t>
  </si>
  <si>
    <t xml:space="preserve">Minsoo Jung </t>
  </si>
  <si>
    <t xml:space="preserve">Hakjae Lee </t>
  </si>
  <si>
    <t xml:space="preserve">Steve Kwon </t>
  </si>
  <si>
    <t xml:space="preserve">David Vo </t>
  </si>
  <si>
    <t xml:space="preserve">Jiwon Choi </t>
  </si>
  <si>
    <t xml:space="preserve">Joonseok Park </t>
  </si>
  <si>
    <t xml:space="preserve">Kyungmin Lee </t>
  </si>
  <si>
    <t xml:space="preserve">Jesus Hernandez </t>
  </si>
  <si>
    <t xml:space="preserve">Manny Brea </t>
  </si>
  <si>
    <t xml:space="preserve">Luis Bastidas </t>
  </si>
  <si>
    <t xml:space="preserve">Eduardo  Flores </t>
  </si>
  <si>
    <t xml:space="preserve">Alex Wu </t>
  </si>
  <si>
    <t xml:space="preserve">Gyuman Han </t>
  </si>
  <si>
    <t xml:space="preserve">Chris Titus </t>
  </si>
  <si>
    <t xml:space="preserve">Matt Tung </t>
  </si>
  <si>
    <t xml:space="preserve">Jeongwan Ko </t>
  </si>
  <si>
    <t xml:space="preserve">Noah Doty </t>
  </si>
  <si>
    <t xml:space="preserve">Myeongchan Kim </t>
  </si>
  <si>
    <t xml:space="preserve">Joonmo Ku </t>
  </si>
  <si>
    <t xml:space="preserve">Dave Lim </t>
  </si>
  <si>
    <t xml:space="preserve">Serok Lim </t>
  </si>
  <si>
    <t xml:space="preserve">Hyukjin Yun </t>
  </si>
  <si>
    <t xml:space="preserve">Jiwon Woo </t>
  </si>
  <si>
    <t>2022 REGULAR SEASON STANDINGS-FINAL</t>
  </si>
  <si>
    <t xml:space="preserve">Junwon Ryu </t>
  </si>
  <si>
    <t>2-3-0</t>
  </si>
  <si>
    <t xml:space="preserve">Pitching </t>
  </si>
  <si>
    <t>Batting Stats</t>
  </si>
  <si>
    <t>Team Stats - Allston Slammers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</si>
</sst>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8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FFFFFF"/>
      <name val="Calibri"/>
      <family val="2"/>
      <charset val="1"/>
    </font>
    <font>
      <sz val="16"/>
      <color rgb="FF000000"/>
      <name val="Calibri"/>
      <family val="2"/>
    </font>
    <font>
      <strike/>
      <sz val="11"/>
      <name val="Calibri"/>
      <family val="2"/>
      <charset val="1"/>
      <scheme val="minor"/>
    </font>
    <font>
      <strike/>
      <sz val="12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0000"/>
        <bgColor rgb="FF000000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7" fillId="0" borderId="0" applyProtection="0"/>
    <xf numFmtId="0" fontId="38" fillId="0" borderId="0"/>
    <xf numFmtId="0" fontId="39" fillId="0" borderId="0"/>
    <xf numFmtId="0" fontId="48" fillId="0" borderId="0">
      <alignment vertical="center"/>
    </xf>
    <xf numFmtId="0" fontId="49" fillId="0" borderId="0"/>
  </cellStyleXfs>
  <cellXfs count="5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7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1" applyFont="1" applyBorder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1" fillId="8" borderId="53" xfId="1" applyFont="1" applyFill="1" applyBorder="1" applyAlignment="1">
      <alignment horizontal="center" vertical="center"/>
    </xf>
    <xf numFmtId="167" fontId="31" fillId="8" borderId="53" xfId="1" applyNumberFormat="1" applyFont="1" applyFill="1" applyBorder="1" applyAlignment="1">
      <alignment horizontal="center" vertical="center"/>
    </xf>
    <xf numFmtId="167" fontId="31" fillId="8" borderId="54" xfId="1" applyNumberFormat="1" applyFont="1" applyFill="1" applyBorder="1" applyAlignment="1">
      <alignment horizontal="center" vertical="center"/>
    </xf>
    <xf numFmtId="0" fontId="31" fillId="8" borderId="55" xfId="1" applyFont="1" applyFill="1" applyBorder="1" applyAlignment="1">
      <alignment horizontal="center" vertical="center"/>
    </xf>
    <xf numFmtId="0" fontId="31" fillId="8" borderId="54" xfId="1" applyFont="1" applyFill="1" applyBorder="1" applyAlignment="1">
      <alignment horizontal="center" vertical="center"/>
    </xf>
    <xf numFmtId="168" fontId="31" fillId="8" borderId="53" xfId="1" applyNumberFormat="1" applyFont="1" applyFill="1" applyBorder="1" applyAlignment="1">
      <alignment horizontal="center" vertical="center"/>
    </xf>
    <xf numFmtId="168" fontId="31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1" fillId="8" borderId="53" xfId="1" applyNumberFormat="1" applyFont="1" applyFill="1" applyBorder="1" applyAlignment="1">
      <alignment horizontal="center" vertical="center"/>
    </xf>
    <xf numFmtId="0" fontId="32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0" fillId="0" borderId="0" xfId="3" applyFont="1" applyBorder="1" applyAlignment="1">
      <alignment horizontal="center"/>
    </xf>
    <xf numFmtId="2" fontId="40" fillId="0" borderId="0" xfId="3" applyNumberFormat="1" applyFont="1" applyBorder="1" applyAlignment="1">
      <alignment horizontal="center"/>
    </xf>
    <xf numFmtId="165" fontId="40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1" fillId="9" borderId="20" xfId="0" applyFont="1" applyFill="1" applyBorder="1" applyAlignment="1">
      <alignment horizontal="center" vertical="center"/>
    </xf>
    <xf numFmtId="0" fontId="41" fillId="9" borderId="70" xfId="0" applyFont="1" applyFill="1" applyBorder="1" applyAlignment="1">
      <alignment horizontal="center" vertical="center" wrapText="1"/>
    </xf>
    <xf numFmtId="0" fontId="41" fillId="9" borderId="70" xfId="0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165" fontId="33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3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0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8" fillId="0" borderId="2" xfId="4" applyBorder="1" applyAlignment="1">
      <alignment horizontal="center" vertical="center"/>
    </xf>
    <xf numFmtId="0" fontId="48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0" fillId="0" borderId="2" xfId="5" applyFont="1" applyFill="1" applyBorder="1" applyAlignment="1">
      <alignment horizontal="center"/>
    </xf>
    <xf numFmtId="0" fontId="50" fillId="0" borderId="9" xfId="5" applyFont="1" applyFill="1" applyBorder="1" applyAlignment="1">
      <alignment horizontal="center"/>
    </xf>
    <xf numFmtId="0" fontId="51" fillId="0" borderId="9" xfId="5" applyFont="1" applyFill="1" applyBorder="1" applyAlignment="1">
      <alignment horizontal="center"/>
    </xf>
    <xf numFmtId="0" fontId="51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3" fillId="9" borderId="11" xfId="0" applyFont="1" applyFill="1" applyBorder="1" applyAlignment="1">
      <alignment horizontal="center"/>
    </xf>
    <xf numFmtId="0" fontId="42" fillId="9" borderId="2" xfId="0" applyFont="1" applyFill="1" applyBorder="1" applyAlignment="1">
      <alignment horizontal="center"/>
    </xf>
    <xf numFmtId="0" fontId="42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6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1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41" fillId="0" borderId="0" xfId="0" applyFont="1" applyFill="1"/>
    <xf numFmtId="0" fontId="55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3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1" fillId="8" borderId="57" xfId="1" applyFont="1" applyFill="1" applyBorder="1" applyAlignment="1">
      <alignment horizontal="center" vertical="center"/>
    </xf>
    <xf numFmtId="167" fontId="31" fillId="8" borderId="57" xfId="1" applyNumberFormat="1" applyFont="1" applyFill="1" applyBorder="1" applyAlignment="1">
      <alignment horizontal="center" vertical="center"/>
    </xf>
    <xf numFmtId="167" fontId="31" fillId="8" borderId="72" xfId="1" applyNumberFormat="1" applyFont="1" applyFill="1" applyBorder="1" applyAlignment="1">
      <alignment horizontal="center" vertical="center"/>
    </xf>
    <xf numFmtId="0" fontId="31" fillId="8" borderId="71" xfId="1" applyFont="1" applyFill="1" applyBorder="1" applyAlignment="1">
      <alignment horizontal="center" vertical="center"/>
    </xf>
    <xf numFmtId="0" fontId="31" fillId="8" borderId="72" xfId="1" applyFont="1" applyFill="1" applyBorder="1" applyAlignment="1">
      <alignment horizontal="center" vertical="center"/>
    </xf>
    <xf numFmtId="168" fontId="31" fillId="8" borderId="57" xfId="1" applyNumberFormat="1" applyFont="1" applyFill="1" applyBorder="1" applyAlignment="1">
      <alignment horizontal="center" vertical="center"/>
    </xf>
    <xf numFmtId="168" fontId="31" fillId="8" borderId="71" xfId="1" applyNumberFormat="1" applyFont="1" applyFill="1" applyBorder="1" applyAlignment="1">
      <alignment horizontal="center" vertical="center"/>
    </xf>
    <xf numFmtId="169" fontId="31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7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 vertical="center"/>
    </xf>
    <xf numFmtId="0" fontId="46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27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2" fontId="6" fillId="0" borderId="69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170" fontId="59" fillId="10" borderId="2" xfId="0" applyNumberFormat="1" applyFont="1" applyFill="1" applyBorder="1" applyAlignment="1">
      <alignment horizontal="center"/>
    </xf>
    <xf numFmtId="0" fontId="61" fillId="10" borderId="2" xfId="0" applyFont="1" applyFill="1" applyBorder="1" applyAlignment="1">
      <alignment horizontal="center"/>
    </xf>
    <xf numFmtId="0" fontId="60" fillId="10" borderId="2" xfId="0" applyFont="1" applyFill="1" applyBorder="1" applyAlignment="1">
      <alignment horizontal="center"/>
    </xf>
    <xf numFmtId="170" fontId="58" fillId="10" borderId="2" xfId="0" applyNumberFormat="1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8" fillId="10" borderId="2" xfId="0" applyFont="1" applyFill="1" applyBorder="1" applyAlignment="1">
      <alignment horizontal="center"/>
    </xf>
    <xf numFmtId="0" fontId="41" fillId="10" borderId="2" xfId="0" applyFont="1" applyFill="1" applyBorder="1" applyAlignment="1">
      <alignment horizontal="center"/>
    </xf>
    <xf numFmtId="170" fontId="62" fillId="10" borderId="2" xfId="0" applyNumberFormat="1" applyFont="1" applyFill="1" applyBorder="1" applyAlignment="1">
      <alignment horizontal="center"/>
    </xf>
    <xf numFmtId="0" fontId="63" fillId="10" borderId="2" xfId="0" applyFont="1" applyFill="1" applyBorder="1" applyAlignment="1">
      <alignment horizontal="center"/>
    </xf>
    <xf numFmtId="0" fontId="64" fillId="10" borderId="2" xfId="0" applyFont="1" applyFill="1" applyBorder="1" applyAlignment="1">
      <alignment horizontal="center"/>
    </xf>
    <xf numFmtId="0" fontId="65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31" fillId="8" borderId="22" xfId="1" applyFont="1" applyFill="1" applyBorder="1" applyAlignment="1" applyProtection="1">
      <alignment horizontal="center" vertical="center"/>
    </xf>
    <xf numFmtId="0" fontId="24" fillId="8" borderId="59" xfId="1" applyFont="1" applyFill="1" applyBorder="1" applyAlignment="1" applyProtection="1">
      <alignment horizontal="center" vertical="center"/>
    </xf>
    <xf numFmtId="0" fontId="24" fillId="8" borderId="60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31" fillId="8" borderId="0" xfId="1" applyFont="1" applyFill="1" applyAlignment="1" applyProtection="1">
      <alignment horizontal="center" vertical="center"/>
    </xf>
    <xf numFmtId="0" fontId="24" fillId="8" borderId="61" xfId="1" applyFont="1" applyFill="1" applyBorder="1" applyAlignment="1" applyProtection="1">
      <alignment horizontal="center" vertical="center"/>
    </xf>
    <xf numFmtId="0" fontId="24" fillId="8" borderId="0" xfId="1" applyFont="1" applyFill="1" applyAlignment="1" applyProtection="1">
      <alignment horizontal="center" vertical="center"/>
    </xf>
    <xf numFmtId="0" fontId="70" fillId="2" borderId="2" xfId="1" applyFont="1" applyFill="1" applyBorder="1" applyAlignment="1">
      <alignment horizontal="center" vertical="center"/>
    </xf>
    <xf numFmtId="165" fontId="9" fillId="0" borderId="0" xfId="1" applyNumberFormat="1" applyFont="1" applyBorder="1" applyAlignment="1" applyProtection="1">
      <alignment horizontal="center" vertical="center"/>
    </xf>
    <xf numFmtId="0" fontId="71" fillId="0" borderId="0" xfId="1" applyFont="1" applyAlignment="1">
      <alignment horizontal="center" vertical="center"/>
    </xf>
    <xf numFmtId="0" fontId="70" fillId="0" borderId="0" xfId="1" applyFont="1" applyBorder="1" applyAlignment="1">
      <alignment horizontal="center" vertical="center"/>
    </xf>
    <xf numFmtId="168" fontId="71" fillId="0" borderId="0" xfId="1" applyNumberFormat="1" applyFont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31" fillId="8" borderId="22" xfId="1" applyFont="1" applyFill="1" applyBorder="1" applyAlignment="1">
      <alignment horizontal="center" vertical="center"/>
    </xf>
    <xf numFmtId="0" fontId="24" fillId="8" borderId="68" xfId="1" applyFont="1" applyFill="1" applyBorder="1" applyAlignment="1" applyProtection="1">
      <alignment horizontal="center" vertical="center"/>
    </xf>
    <xf numFmtId="0" fontId="24" fillId="8" borderId="4" xfId="1" applyFont="1" applyFill="1" applyBorder="1" applyAlignment="1" applyProtection="1">
      <alignment horizontal="center" vertical="center"/>
    </xf>
    <xf numFmtId="0" fontId="24" fillId="8" borderId="43" xfId="1" applyFont="1" applyFill="1" applyBorder="1" applyAlignment="1" applyProtection="1">
      <alignment horizontal="center" vertical="center"/>
    </xf>
    <xf numFmtId="0" fontId="70" fillId="2" borderId="8" xfId="1" applyFont="1" applyFill="1" applyBorder="1" applyAlignment="1">
      <alignment horizontal="center" vertical="center"/>
    </xf>
    <xf numFmtId="2" fontId="9" fillId="0" borderId="0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24" fillId="8" borderId="25" xfId="1" applyFont="1" applyFill="1" applyBorder="1" applyAlignment="1" applyProtection="1">
      <alignment horizontal="center" vertical="center"/>
    </xf>
    <xf numFmtId="0" fontId="24" fillId="8" borderId="24" xfId="1" applyFont="1" applyFill="1" applyBorder="1" applyAlignment="1" applyProtection="1">
      <alignment horizontal="center" vertical="center"/>
    </xf>
    <xf numFmtId="2" fontId="9" fillId="0" borderId="0" xfId="1" applyNumberFormat="1" applyFont="1" applyAlignment="1" applyProtection="1">
      <alignment horizontal="center" vertical="center"/>
    </xf>
    <xf numFmtId="2" fontId="9" fillId="0" borderId="0" xfId="1" applyNumberFormat="1" applyFont="1" applyAlignment="1" applyProtection="1">
      <alignment horizontal="center"/>
    </xf>
    <xf numFmtId="0" fontId="58" fillId="10" borderId="2" xfId="0" applyFont="1" applyFill="1" applyBorder="1" applyAlignment="1">
      <alignment horizontal="center"/>
    </xf>
    <xf numFmtId="0" fontId="7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70" fillId="2" borderId="2" xfId="1" applyFont="1" applyFill="1" applyBorder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71" fillId="0" borderId="0" xfId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5" fontId="9" fillId="0" borderId="0" xfId="1" applyNumberFormat="1" applyFont="1" applyAlignment="1" applyProtection="1">
      <alignment horizontal="center"/>
    </xf>
    <xf numFmtId="0" fontId="70" fillId="0" borderId="0" xfId="1" applyFont="1" applyBorder="1" applyAlignment="1">
      <alignment horizontal="center"/>
    </xf>
    <xf numFmtId="0" fontId="31" fillId="8" borderId="62" xfId="1" applyFont="1" applyFill="1" applyBorder="1" applyAlignment="1" applyProtection="1">
      <alignment horizontal="center"/>
    </xf>
    <xf numFmtId="0" fontId="24" fillId="8" borderId="0" xfId="1" applyFont="1" applyFill="1" applyAlignment="1" applyProtection="1">
      <alignment horizontal="center"/>
    </xf>
    <xf numFmtId="0" fontId="24" fillId="8" borderId="63" xfId="1" applyFont="1" applyFill="1" applyBorder="1" applyAlignment="1" applyProtection="1">
      <alignment horizontal="center"/>
    </xf>
    <xf numFmtId="0" fontId="24" fillId="8" borderId="61" xfId="1" applyFont="1" applyFill="1" applyBorder="1" applyAlignment="1" applyProtection="1">
      <alignment horizontal="center"/>
    </xf>
    <xf numFmtId="0" fontId="72" fillId="0" borderId="0" xfId="1" applyFont="1" applyAlignment="1" applyProtection="1">
      <alignment horizontal="center"/>
    </xf>
    <xf numFmtId="165" fontId="9" fillId="0" borderId="0" xfId="1" applyNumberFormat="1" applyFont="1" applyFill="1" applyBorder="1" applyAlignment="1" applyProtection="1">
      <alignment horizontal="center"/>
    </xf>
    <xf numFmtId="0" fontId="33" fillId="0" borderId="2" xfId="3" applyFont="1" applyBorder="1" applyAlignment="1">
      <alignment horizontal="center"/>
    </xf>
    <xf numFmtId="0" fontId="70" fillId="0" borderId="0" xfId="1" applyFont="1" applyAlignment="1">
      <alignment horizontal="center"/>
    </xf>
    <xf numFmtId="0" fontId="24" fillId="8" borderId="62" xfId="1" applyFont="1" applyFill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0" fontId="31" fillId="8" borderId="0" xfId="1" applyFont="1" applyFill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168" fontId="71" fillId="0" borderId="0" xfId="1" applyNumberFormat="1" applyFont="1" applyAlignment="1">
      <alignment horizontal="center"/>
    </xf>
    <xf numFmtId="0" fontId="31" fillId="8" borderId="2" xfId="1" applyFont="1" applyFill="1" applyBorder="1" applyAlignment="1" applyProtection="1">
      <alignment horizontal="center"/>
    </xf>
    <xf numFmtId="0" fontId="24" fillId="8" borderId="2" xfId="1" applyFont="1" applyFill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2" fontId="30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2" fillId="10" borderId="2" xfId="0" applyFont="1" applyFill="1" applyBorder="1" applyAlignment="1">
      <alignment horizontal="center"/>
    </xf>
    <xf numFmtId="170" fontId="74" fillId="10" borderId="2" xfId="0" applyNumberFormat="1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170" fontId="76" fillId="12" borderId="2" xfId="0" applyNumberFormat="1" applyFont="1" applyFill="1" applyBorder="1" applyAlignment="1">
      <alignment horizontal="center"/>
    </xf>
    <xf numFmtId="0" fontId="77" fillId="12" borderId="2" xfId="0" applyFont="1" applyFill="1" applyBorder="1" applyAlignment="1">
      <alignment horizontal="center"/>
    </xf>
    <xf numFmtId="0" fontId="77" fillId="12" borderId="4" xfId="0" applyFont="1" applyFill="1" applyBorder="1" applyAlignment="1">
      <alignment horizontal="center"/>
    </xf>
    <xf numFmtId="0" fontId="78" fillId="12" borderId="4" xfId="0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2" fontId="30" fillId="0" borderId="69" xfId="0" applyNumberFormat="1" applyFont="1" applyBorder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79" fillId="0" borderId="0" xfId="0" applyFont="1"/>
    <xf numFmtId="0" fontId="56" fillId="15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40" fillId="0" borderId="69" xfId="0" applyFont="1" applyBorder="1" applyAlignment="1">
      <alignment horizontal="center"/>
    </xf>
    <xf numFmtId="165" fontId="40" fillId="0" borderId="69" xfId="0" applyNumberFormat="1" applyFont="1" applyBorder="1" applyAlignment="1">
      <alignment horizontal="center"/>
    </xf>
    <xf numFmtId="0" fontId="56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2" fontId="40" fillId="0" borderId="69" xfId="0" applyNumberFormat="1" applyFont="1" applyBorder="1" applyAlignment="1">
      <alignment horizontal="center" vertical="center"/>
    </xf>
    <xf numFmtId="165" fontId="40" fillId="0" borderId="69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/>
    </xf>
    <xf numFmtId="0" fontId="58" fillId="10" borderId="2" xfId="0" applyFont="1" applyFill="1" applyBorder="1" applyAlignment="1">
      <alignment horizontal="center"/>
    </xf>
    <xf numFmtId="0" fontId="75" fillId="10" borderId="22" xfId="0" applyFont="1" applyFill="1" applyBorder="1" applyAlignment="1">
      <alignment horizontal="center"/>
    </xf>
    <xf numFmtId="0" fontId="75" fillId="10" borderId="43" xfId="0" applyFont="1" applyFill="1" applyBorder="1" applyAlignment="1">
      <alignment horizontal="center"/>
    </xf>
    <xf numFmtId="0" fontId="75" fillId="10" borderId="4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28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36" fillId="0" borderId="30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7" fillId="0" borderId="0" xfId="1" applyFont="1" applyBorder="1" applyAlignment="1" applyProtection="1">
      <alignment horizontal="center" vertical="center"/>
    </xf>
    <xf numFmtId="0" fontId="69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0" fillId="0" borderId="25" xfId="1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5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70" fillId="0" borderId="0" xfId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70" fillId="0" borderId="25" xfId="1" applyFont="1" applyBorder="1" applyAlignment="1">
      <alignment horizontal="center" vertical="center"/>
    </xf>
    <xf numFmtId="0" fontId="9" fillId="0" borderId="25" xfId="1" applyFont="1" applyBorder="1" applyAlignment="1" applyProtection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47625</xdr:rowOff>
    </xdr:from>
    <xdr:ext cx="1066800" cy="526685"/>
    <xdr:pic>
      <xdr:nvPicPr>
        <xdr:cNvPr id="3" name="iScore" descr="iSco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066800" cy="526685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24</xdr:row>
      <xdr:rowOff>47625</xdr:rowOff>
    </xdr:from>
    <xdr:ext cx="1066800" cy="526685"/>
    <xdr:pic>
      <xdr:nvPicPr>
        <xdr:cNvPr id="4" name="iScore" descr="iSco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066800" cy="5266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topLeftCell="A35" workbookViewId="0">
      <selection activeCell="G55" sqref="G55"/>
    </sheetView>
  </sheetViews>
  <sheetFormatPr defaultRowHeight="16.3"/>
  <cols>
    <col min="1" max="1" width="2" style="3"/>
    <col min="2" max="3" width="9.125" style="3"/>
    <col min="4" max="4" width="3.625" style="3" bestFit="1" customWidth="1"/>
    <col min="5" max="5" width="9.125" style="3"/>
    <col min="6" max="8" width="16.375" style="3" customWidth="1"/>
    <col min="9" max="9" width="8.875" style="4" hidden="1" customWidth="1"/>
    <col min="10" max="10" width="8.875" style="339" hidden="1" customWidth="1"/>
    <col min="11" max="1016" width="9.125" style="3"/>
  </cols>
  <sheetData>
    <row r="1" spans="2:11" ht="16.5" customHeight="1">
      <c r="B1"/>
      <c r="C1"/>
      <c r="D1"/>
      <c r="E1"/>
      <c r="F1"/>
      <c r="G1"/>
      <c r="H1"/>
      <c r="I1" s="1"/>
      <c r="J1" s="118"/>
      <c r="K1"/>
    </row>
    <row r="2" spans="2:11" ht="17.350000000000001" customHeight="1">
      <c r="B2"/>
      <c r="C2"/>
      <c r="D2"/>
      <c r="E2"/>
      <c r="F2"/>
      <c r="G2"/>
      <c r="H2"/>
      <c r="I2" s="1"/>
      <c r="J2" s="118"/>
      <c r="K2"/>
    </row>
    <row r="3" spans="2:11" ht="16.5" customHeight="1">
      <c r="B3"/>
      <c r="C3"/>
      <c r="D3" s="482" t="s">
        <v>369</v>
      </c>
      <c r="E3" s="482"/>
      <c r="F3" s="482"/>
      <c r="G3" s="482"/>
      <c r="H3" s="482"/>
      <c r="I3" s="342"/>
      <c r="J3" s="118"/>
      <c r="K3"/>
    </row>
    <row r="4" spans="2:11" ht="17.350000000000001" customHeight="1">
      <c r="B4"/>
      <c r="C4"/>
      <c r="D4" s="482"/>
      <c r="E4" s="482"/>
      <c r="F4" s="482"/>
      <c r="G4" s="482"/>
      <c r="H4" s="482"/>
      <c r="I4" s="342"/>
      <c r="J4" s="118"/>
      <c r="K4"/>
    </row>
    <row r="5" spans="2:11" ht="17.350000000000001" customHeight="1">
      <c r="B5"/>
      <c r="C5" s="4"/>
      <c r="D5" s="282"/>
      <c r="E5" s="283"/>
      <c r="F5" s="283"/>
      <c r="G5" s="283"/>
      <c r="H5" s="284"/>
      <c r="I5" s="342"/>
      <c r="J5" s="118"/>
      <c r="K5"/>
    </row>
    <row r="6" spans="2:11" ht="16.5" customHeight="1">
      <c r="B6"/>
      <c r="C6" s="5"/>
      <c r="D6" s="483" t="s">
        <v>370</v>
      </c>
      <c r="E6" s="483" t="s">
        <v>371</v>
      </c>
      <c r="F6" s="484" t="s">
        <v>372</v>
      </c>
      <c r="G6" s="484"/>
      <c r="H6" s="483" t="s">
        <v>373</v>
      </c>
      <c r="I6" s="342"/>
      <c r="J6" s="118"/>
      <c r="K6"/>
    </row>
    <row r="7" spans="2:11" ht="16.5" customHeight="1">
      <c r="B7"/>
      <c r="C7" s="4"/>
      <c r="D7" s="483"/>
      <c r="E7" s="483"/>
      <c r="F7" s="282" t="s">
        <v>374</v>
      </c>
      <c r="G7" s="282" t="s">
        <v>375</v>
      </c>
      <c r="H7" s="483"/>
      <c r="I7" s="342"/>
      <c r="J7" s="118"/>
      <c r="K7"/>
    </row>
    <row r="8" spans="2:11" ht="16.5" customHeight="1">
      <c r="B8"/>
      <c r="C8" s="4"/>
      <c r="D8" s="348">
        <v>1</v>
      </c>
      <c r="E8" s="349">
        <v>44653</v>
      </c>
      <c r="F8" s="351" t="s">
        <v>376</v>
      </c>
      <c r="G8" s="350" t="s">
        <v>377</v>
      </c>
      <c r="H8" s="348" t="s">
        <v>378</v>
      </c>
      <c r="I8" s="343"/>
      <c r="J8" s="118"/>
      <c r="K8"/>
    </row>
    <row r="9" spans="2:11" ht="16.5" customHeight="1">
      <c r="B9"/>
      <c r="C9" s="4"/>
      <c r="D9" s="348"/>
      <c r="E9" s="352">
        <f>+E8+7</f>
        <v>44660</v>
      </c>
      <c r="F9" s="485" t="s">
        <v>58</v>
      </c>
      <c r="G9" s="485"/>
      <c r="H9" s="485"/>
      <c r="I9" s="343"/>
      <c r="J9" s="118"/>
      <c r="K9"/>
    </row>
    <row r="10" spans="2:11" ht="16.5" customHeight="1">
      <c r="B10"/>
      <c r="C10" s="4"/>
      <c r="D10" s="348">
        <v>2</v>
      </c>
      <c r="E10" s="349">
        <f t="shared" ref="E10:E23" si="0">+E9+7</f>
        <v>44667</v>
      </c>
      <c r="F10" s="348" t="s">
        <v>378</v>
      </c>
      <c r="G10" s="351" t="s">
        <v>376</v>
      </c>
      <c r="H10" s="350" t="s">
        <v>377</v>
      </c>
      <c r="I10" s="343"/>
      <c r="J10" s="118"/>
      <c r="K10"/>
    </row>
    <row r="11" spans="2:11" ht="16.5" customHeight="1">
      <c r="B11"/>
      <c r="C11" s="4"/>
      <c r="D11" s="348">
        <v>3</v>
      </c>
      <c r="E11" s="349">
        <f t="shared" si="0"/>
        <v>44674</v>
      </c>
      <c r="F11" s="350" t="s">
        <v>377</v>
      </c>
      <c r="G11" s="348" t="s">
        <v>378</v>
      </c>
      <c r="H11" s="351" t="s">
        <v>376</v>
      </c>
      <c r="I11" s="343"/>
      <c r="J11" s="118"/>
      <c r="K11"/>
    </row>
    <row r="12" spans="2:11" ht="17.350000000000001" customHeight="1">
      <c r="B12"/>
      <c r="C12" s="4"/>
      <c r="D12" s="348">
        <v>4</v>
      </c>
      <c r="E12" s="349">
        <f t="shared" si="0"/>
        <v>44681</v>
      </c>
      <c r="F12" s="350" t="s">
        <v>377</v>
      </c>
      <c r="G12" s="351" t="s">
        <v>376</v>
      </c>
      <c r="H12" s="348" t="s">
        <v>378</v>
      </c>
      <c r="I12" s="342"/>
      <c r="J12" s="118"/>
      <c r="K12"/>
    </row>
    <row r="13" spans="2:11" ht="16.5" customHeight="1">
      <c r="B13"/>
      <c r="C13" s="4"/>
      <c r="D13" s="348">
        <v>5</v>
      </c>
      <c r="E13" s="349">
        <f t="shared" si="0"/>
        <v>44688</v>
      </c>
      <c r="F13" s="351" t="s">
        <v>376</v>
      </c>
      <c r="G13" s="348" t="s">
        <v>378</v>
      </c>
      <c r="H13" s="350" t="s">
        <v>377</v>
      </c>
      <c r="I13" s="342"/>
      <c r="J13" s="334"/>
      <c r="K13" s="6"/>
    </row>
    <row r="14" spans="2:11" ht="16.5" customHeight="1">
      <c r="B14" s="7"/>
      <c r="C14" s="8"/>
      <c r="D14" s="348"/>
      <c r="E14" s="352">
        <f t="shared" si="0"/>
        <v>44695</v>
      </c>
      <c r="F14" s="485" t="s">
        <v>58</v>
      </c>
      <c r="G14" s="485"/>
      <c r="H14" s="485"/>
      <c r="I14" s="342"/>
      <c r="J14" s="338"/>
      <c r="K14" s="10"/>
    </row>
    <row r="15" spans="2:11" ht="16.5" customHeight="1">
      <c r="B15" s="7"/>
      <c r="C15" s="8"/>
      <c r="D15" s="353">
        <v>6</v>
      </c>
      <c r="E15" s="349">
        <f t="shared" si="0"/>
        <v>44702</v>
      </c>
      <c r="F15" s="353" t="s">
        <v>378</v>
      </c>
      <c r="G15" s="350" t="s">
        <v>377</v>
      </c>
      <c r="H15" s="351" t="s">
        <v>376</v>
      </c>
      <c r="I15" s="342">
        <v>120</v>
      </c>
      <c r="J15" s="338"/>
      <c r="K15" s="10"/>
    </row>
    <row r="16" spans="2:11" ht="16.5" customHeight="1">
      <c r="B16" s="7"/>
      <c r="C16" s="8"/>
      <c r="D16" s="354"/>
      <c r="E16" s="352">
        <f t="shared" si="0"/>
        <v>44709</v>
      </c>
      <c r="F16" s="485" t="s">
        <v>379</v>
      </c>
      <c r="G16" s="485"/>
      <c r="H16" s="485"/>
      <c r="I16" s="342"/>
      <c r="J16" s="338"/>
      <c r="K16" s="10"/>
    </row>
    <row r="17" spans="2:13" ht="17.350000000000001" customHeight="1">
      <c r="B17" s="7"/>
      <c r="C17" s="8"/>
      <c r="D17" s="355">
        <v>7</v>
      </c>
      <c r="E17" s="349">
        <f t="shared" si="0"/>
        <v>44716</v>
      </c>
      <c r="F17" s="350" t="s">
        <v>377</v>
      </c>
      <c r="G17" s="351" t="s">
        <v>376</v>
      </c>
      <c r="H17" s="355" t="s">
        <v>378</v>
      </c>
      <c r="I17" s="342">
        <v>120</v>
      </c>
      <c r="J17" s="338"/>
      <c r="K17" s="9"/>
    </row>
    <row r="18" spans="2:13" ht="16.5" customHeight="1">
      <c r="B18" s="7"/>
      <c r="C18" s="7"/>
      <c r="D18" s="356">
        <v>8</v>
      </c>
      <c r="E18" s="349">
        <f t="shared" si="0"/>
        <v>44723</v>
      </c>
      <c r="F18" s="356" t="s">
        <v>378</v>
      </c>
      <c r="G18" s="351" t="s">
        <v>376</v>
      </c>
      <c r="H18" s="350" t="s">
        <v>377</v>
      </c>
      <c r="I18" s="342">
        <v>120</v>
      </c>
      <c r="J18" s="334"/>
      <c r="K18" s="6"/>
    </row>
    <row r="19" spans="2:13" ht="16.5" customHeight="1">
      <c r="B19" s="7"/>
      <c r="C19" s="7"/>
      <c r="D19" s="363">
        <v>9</v>
      </c>
      <c r="E19" s="364">
        <f t="shared" si="0"/>
        <v>44730</v>
      </c>
      <c r="F19" s="365" t="s">
        <v>377</v>
      </c>
      <c r="G19" s="366" t="s">
        <v>378</v>
      </c>
      <c r="H19" s="367" t="s">
        <v>376</v>
      </c>
      <c r="I19" s="342">
        <v>120</v>
      </c>
      <c r="J19" s="338"/>
      <c r="K19" s="10"/>
    </row>
    <row r="20" spans="2:13" ht="16.5" customHeight="1">
      <c r="B20" s="7"/>
      <c r="C20" s="7"/>
      <c r="D20" s="362">
        <v>10</v>
      </c>
      <c r="E20" s="349">
        <f t="shared" si="0"/>
        <v>44737</v>
      </c>
      <c r="F20" s="350" t="s">
        <v>377</v>
      </c>
      <c r="G20" s="351" t="s">
        <v>376</v>
      </c>
      <c r="H20" s="362" t="s">
        <v>378</v>
      </c>
      <c r="I20" s="342">
        <v>120</v>
      </c>
      <c r="J20" s="338">
        <f>SUM(I15:I21)</f>
        <v>600</v>
      </c>
      <c r="K20" s="10"/>
    </row>
    <row r="21" spans="2:13" ht="17.350000000000001" customHeight="1">
      <c r="B21" s="7"/>
      <c r="C21" s="7"/>
      <c r="D21" s="368"/>
      <c r="E21" s="352">
        <f t="shared" si="0"/>
        <v>44744</v>
      </c>
      <c r="F21" s="485" t="s">
        <v>380</v>
      </c>
      <c r="G21" s="485"/>
      <c r="H21" s="485"/>
      <c r="I21" s="342"/>
      <c r="K21" s="10"/>
    </row>
    <row r="22" spans="2:13" ht="16.5" customHeight="1">
      <c r="B22" s="7"/>
      <c r="C22" s="9"/>
      <c r="D22" s="368">
        <v>11</v>
      </c>
      <c r="E22" s="349">
        <f t="shared" si="0"/>
        <v>44751</v>
      </c>
      <c r="F22" s="351" t="s">
        <v>376</v>
      </c>
      <c r="G22" s="368" t="s">
        <v>378</v>
      </c>
      <c r="H22" s="350" t="s">
        <v>377</v>
      </c>
      <c r="I22" s="342">
        <v>120</v>
      </c>
      <c r="J22" s="338"/>
      <c r="K22" s="9"/>
    </row>
    <row r="23" spans="2:13" ht="16.5" customHeight="1">
      <c r="B23" s="7"/>
      <c r="C23" s="7"/>
      <c r="D23" s="369">
        <v>12</v>
      </c>
      <c r="E23" s="349">
        <f t="shared" si="0"/>
        <v>44758</v>
      </c>
      <c r="F23" s="369" t="s">
        <v>378</v>
      </c>
      <c r="G23" s="350" t="s">
        <v>377</v>
      </c>
      <c r="H23" s="351" t="s">
        <v>376</v>
      </c>
      <c r="I23" s="342">
        <v>120</v>
      </c>
      <c r="J23" s="340"/>
      <c r="K23" s="7"/>
    </row>
    <row r="24" spans="2:13" ht="16.5" customHeight="1">
      <c r="B24" s="7"/>
      <c r="C24" s="7"/>
      <c r="D24" s="370">
        <v>13</v>
      </c>
      <c r="E24" s="371">
        <f>+E23+7</f>
        <v>44765</v>
      </c>
      <c r="F24" s="351" t="s">
        <v>376</v>
      </c>
      <c r="G24" s="350" t="s">
        <v>377</v>
      </c>
      <c r="H24" s="370" t="s">
        <v>378</v>
      </c>
      <c r="I24" s="342">
        <v>120</v>
      </c>
      <c r="J24" s="341">
        <f>SUM(I22:I24)</f>
        <v>360</v>
      </c>
      <c r="K24" s="10"/>
    </row>
    <row r="25" spans="2:13" ht="16.5" customHeight="1">
      <c r="C25"/>
      <c r="D25" s="370"/>
      <c r="E25" s="372">
        <f>+E24+7</f>
        <v>44772</v>
      </c>
      <c r="F25" s="485" t="s">
        <v>58</v>
      </c>
      <c r="G25" s="485"/>
      <c r="H25" s="485"/>
      <c r="I25" s="342"/>
    </row>
    <row r="26" spans="2:13" ht="17.350000000000001" customHeight="1">
      <c r="C26"/>
      <c r="D26" s="373">
        <v>14</v>
      </c>
      <c r="E26" s="371">
        <f>+E25+7</f>
        <v>44779</v>
      </c>
      <c r="F26" s="351" t="s">
        <v>376</v>
      </c>
      <c r="G26" s="373" t="s">
        <v>378</v>
      </c>
      <c r="H26" s="350" t="s">
        <v>377</v>
      </c>
      <c r="I26" s="342">
        <v>120</v>
      </c>
    </row>
    <row r="27" spans="2:13" ht="17.350000000000001" customHeight="1">
      <c r="C27"/>
      <c r="D27" s="374">
        <v>15</v>
      </c>
      <c r="E27" s="371">
        <f>+E26+7</f>
        <v>44786</v>
      </c>
      <c r="F27" s="374" t="s">
        <v>378</v>
      </c>
      <c r="G27" s="350" t="s">
        <v>377</v>
      </c>
      <c r="H27" s="351" t="s">
        <v>376</v>
      </c>
      <c r="I27" s="342">
        <v>120</v>
      </c>
    </row>
    <row r="28" spans="2:13" ht="16.5" customHeight="1">
      <c r="C28"/>
      <c r="D28" s="374">
        <v>16</v>
      </c>
      <c r="E28" s="371">
        <f>+E27+7</f>
        <v>44793</v>
      </c>
      <c r="F28" s="350" t="s">
        <v>377</v>
      </c>
      <c r="G28" s="351" t="s">
        <v>376</v>
      </c>
      <c r="H28" s="374" t="s">
        <v>378</v>
      </c>
      <c r="I28" s="342">
        <v>120</v>
      </c>
      <c r="M28" s="3" t="s">
        <v>384</v>
      </c>
    </row>
    <row r="29" spans="2:13" ht="16.5" customHeight="1">
      <c r="C29"/>
      <c r="D29" s="375">
        <v>17</v>
      </c>
      <c r="E29" s="371">
        <f t="shared" ref="E29:E38" si="1">+E28+7</f>
        <v>44800</v>
      </c>
      <c r="F29" s="375" t="s">
        <v>378</v>
      </c>
      <c r="G29" s="351" t="s">
        <v>376</v>
      </c>
      <c r="H29" s="350" t="s">
        <v>377</v>
      </c>
      <c r="I29" s="342">
        <v>120</v>
      </c>
      <c r="J29" s="341">
        <f>SUM(I26:I29)</f>
        <v>480</v>
      </c>
    </row>
    <row r="30" spans="2:13" ht="16.5" customHeight="1">
      <c r="C30"/>
      <c r="D30" s="376"/>
      <c r="E30" s="372">
        <f t="shared" si="1"/>
        <v>44807</v>
      </c>
      <c r="F30" s="485" t="s">
        <v>381</v>
      </c>
      <c r="G30" s="485"/>
      <c r="H30" s="485"/>
      <c r="I30" s="342"/>
    </row>
    <row r="31" spans="2:13" ht="17.350000000000001" customHeight="1">
      <c r="C31" s="4"/>
      <c r="D31" s="376">
        <v>18</v>
      </c>
      <c r="E31" s="371">
        <f t="shared" si="1"/>
        <v>44814</v>
      </c>
      <c r="F31" s="350" t="s">
        <v>377</v>
      </c>
      <c r="G31" s="376" t="s">
        <v>378</v>
      </c>
      <c r="H31" s="351" t="s">
        <v>376</v>
      </c>
      <c r="I31" s="344">
        <v>120</v>
      </c>
    </row>
    <row r="32" spans="2:13" ht="16.5" customHeight="1">
      <c r="C32" s="4"/>
      <c r="D32" s="418">
        <v>19</v>
      </c>
      <c r="E32" s="371">
        <f t="shared" si="1"/>
        <v>44821</v>
      </c>
      <c r="F32" s="351" t="s">
        <v>376</v>
      </c>
      <c r="G32" s="350" t="s">
        <v>377</v>
      </c>
      <c r="H32" s="418" t="s">
        <v>378</v>
      </c>
      <c r="I32" s="344">
        <v>120</v>
      </c>
    </row>
    <row r="33" spans="3:15" ht="16.5" customHeight="1">
      <c r="C33" s="4"/>
      <c r="D33" s="447">
        <v>20</v>
      </c>
      <c r="E33" s="371">
        <f t="shared" si="1"/>
        <v>44828</v>
      </c>
      <c r="F33" s="351" t="s">
        <v>376</v>
      </c>
      <c r="G33" s="447" t="s">
        <v>378</v>
      </c>
      <c r="H33" s="350" t="s">
        <v>377</v>
      </c>
      <c r="I33" s="344">
        <v>120</v>
      </c>
    </row>
    <row r="34" spans="3:15" ht="16.5" customHeight="1">
      <c r="C34" s="4"/>
      <c r="D34" s="448">
        <v>21</v>
      </c>
      <c r="E34" s="371">
        <f t="shared" si="1"/>
        <v>44835</v>
      </c>
      <c r="F34" s="448" t="s">
        <v>378</v>
      </c>
      <c r="G34" s="350" t="s">
        <v>377</v>
      </c>
      <c r="H34" s="351" t="s">
        <v>376</v>
      </c>
      <c r="I34" s="344">
        <v>120</v>
      </c>
    </row>
    <row r="35" spans="3:15" ht="16.5" customHeight="1">
      <c r="D35" s="453"/>
      <c r="E35" s="454">
        <f>+E34+7</f>
        <v>44842</v>
      </c>
      <c r="F35" s="486" t="s">
        <v>382</v>
      </c>
      <c r="G35" s="487"/>
      <c r="H35" s="488"/>
      <c r="I35" s="344">
        <v>120</v>
      </c>
    </row>
    <row r="36" spans="3:15" ht="16.5" customHeight="1">
      <c r="D36" s="455"/>
      <c r="E36" s="456">
        <f t="shared" si="1"/>
        <v>44849</v>
      </c>
      <c r="F36" s="457" t="s">
        <v>378</v>
      </c>
      <c r="G36" s="457" t="s">
        <v>377</v>
      </c>
      <c r="H36" s="458"/>
      <c r="I36" s="344">
        <v>120</v>
      </c>
    </row>
    <row r="37" spans="3:15" ht="16.5" customHeight="1">
      <c r="D37" s="455"/>
      <c r="E37" s="456">
        <f t="shared" si="1"/>
        <v>44856</v>
      </c>
      <c r="F37" s="457" t="s">
        <v>377</v>
      </c>
      <c r="G37" s="457" t="s">
        <v>378</v>
      </c>
      <c r="H37" s="458"/>
      <c r="I37" s="344">
        <v>120</v>
      </c>
      <c r="J37" s="341">
        <f>SUM(I31:I37)</f>
        <v>840</v>
      </c>
      <c r="O37" s="3" t="s">
        <v>384</v>
      </c>
    </row>
    <row r="38" spans="3:15" ht="16.5" customHeight="1">
      <c r="D38" s="455"/>
      <c r="E38" s="456">
        <f t="shared" si="1"/>
        <v>44863</v>
      </c>
      <c r="F38" s="457" t="s">
        <v>378</v>
      </c>
      <c r="G38" s="457" t="s">
        <v>377</v>
      </c>
      <c r="H38" s="459" t="s">
        <v>57</v>
      </c>
      <c r="I38" s="344"/>
    </row>
    <row r="39" spans="3:15">
      <c r="D39" s="285"/>
      <c r="E39" s="286"/>
      <c r="F39" s="281"/>
      <c r="G39" s="281"/>
      <c r="H39" s="281"/>
      <c r="I39" s="342"/>
    </row>
    <row r="40" spans="3:15">
      <c r="D40" s="287"/>
      <c r="E40" s="281"/>
      <c r="F40" s="281"/>
      <c r="G40" s="281"/>
      <c r="H40" s="281"/>
      <c r="I40" s="342">
        <f>SUM(I8:I38)</f>
        <v>2280</v>
      </c>
    </row>
    <row r="41" spans="3:15">
      <c r="D41" s="287"/>
      <c r="E41" s="283"/>
      <c r="F41" s="284" t="s">
        <v>374</v>
      </c>
      <c r="G41" s="284" t="s">
        <v>375</v>
      </c>
      <c r="H41" s="284" t="s">
        <v>373</v>
      </c>
      <c r="I41" s="342"/>
    </row>
    <row r="42" spans="3:15">
      <c r="D42" s="287"/>
      <c r="E42" s="288" t="s">
        <v>0</v>
      </c>
      <c r="F42" s="284">
        <f>COUNTIF(F8:F38,"Slammers")</f>
        <v>7</v>
      </c>
      <c r="G42" s="284">
        <f>COUNTIF(G8:G38,"Slammers")</f>
        <v>7</v>
      </c>
      <c r="H42" s="284">
        <f>COUNTIF(H8:H38,"Slammers")</f>
        <v>7</v>
      </c>
      <c r="I42" s="342"/>
    </row>
    <row r="43" spans="3:15">
      <c r="D43" s="287"/>
      <c r="E43" s="289" t="s">
        <v>3</v>
      </c>
      <c r="F43" s="284">
        <f>COUNTIF(F8:F38,"Warriors")</f>
        <v>9</v>
      </c>
      <c r="G43" s="284">
        <f>COUNTIF(G8:G38,"Warriors")</f>
        <v>8</v>
      </c>
      <c r="H43" s="284">
        <f>COUNTIF(H8:H38,"Warriors")</f>
        <v>7</v>
      </c>
      <c r="I43" s="342"/>
    </row>
    <row r="44" spans="3:15">
      <c r="D44" s="281"/>
      <c r="E44" s="290" t="s">
        <v>377</v>
      </c>
      <c r="F44" s="284">
        <f>COUNTIF(F8:F38,"Braves")</f>
        <v>8</v>
      </c>
      <c r="G44" s="284">
        <f>COUNTIF(G8:G38,"Braves")</f>
        <v>9</v>
      </c>
      <c r="H44" s="284">
        <f>COUNTIF(H8:H38,"Braves")</f>
        <v>7</v>
      </c>
      <c r="I44" s="342"/>
    </row>
    <row r="45" spans="3:15">
      <c r="D45" s="281"/>
      <c r="E45" s="281"/>
      <c r="F45" s="281"/>
      <c r="G45" s="281"/>
      <c r="H45" s="281"/>
      <c r="I45" s="342"/>
    </row>
  </sheetData>
  <mergeCells count="12">
    <mergeCell ref="F30:H30"/>
    <mergeCell ref="F35:H35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28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0"/>
  <sheetViews>
    <sheetView showGridLines="0" tabSelected="1" zoomScale="115" zoomScaleNormal="115" workbookViewId="0">
      <selection activeCell="O110" sqref="O110"/>
    </sheetView>
  </sheetViews>
  <sheetFormatPr defaultColWidth="8.875" defaultRowHeight="19.05"/>
  <cols>
    <col min="1" max="1" width="8.875" style="250"/>
    <col min="2" max="2" width="6.875" style="250" hidden="1" customWidth="1"/>
    <col min="3" max="3" width="7.125" style="250" bestFit="1" customWidth="1"/>
    <col min="4" max="4" width="3.875" style="250" bestFit="1" customWidth="1"/>
    <col min="5" max="5" width="12.75" style="250" bestFit="1" customWidth="1"/>
    <col min="6" max="6" width="2.875" style="250" bestFit="1" customWidth="1"/>
    <col min="7" max="7" width="6.875" style="250" bestFit="1" customWidth="1"/>
    <col min="8" max="8" width="2.625" style="250" bestFit="1" customWidth="1"/>
    <col min="9" max="11" width="6.875" style="250" bestFit="1" customWidth="1"/>
    <col min="12" max="12" width="2.75" style="250" bestFit="1" customWidth="1"/>
    <col min="13" max="13" width="4.125" style="250" bestFit="1" customWidth="1"/>
    <col min="14" max="14" width="6.625" style="243" bestFit="1" customWidth="1"/>
    <col min="15" max="15" width="6.875" style="250" bestFit="1" customWidth="1"/>
    <col min="16" max="16" width="4" style="250" bestFit="1" customWidth="1"/>
    <col min="17" max="17" width="4.25" style="250" bestFit="1" customWidth="1"/>
    <col min="18" max="18" width="5" style="250" bestFit="1" customWidth="1"/>
    <col min="19" max="19" width="6.875" style="250" bestFit="1" customWidth="1"/>
    <col min="20" max="20" width="4.375" style="250" bestFit="1" customWidth="1"/>
    <col min="21" max="21" width="7.5" style="250" bestFit="1" customWidth="1"/>
    <col min="22" max="23" width="7.375" style="250" bestFit="1" customWidth="1"/>
    <col min="24" max="16384" width="8.875" style="250"/>
  </cols>
  <sheetData>
    <row r="2" spans="2:24">
      <c r="D2" s="514" t="s">
        <v>429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</row>
    <row r="3" spans="2:24" hidden="1">
      <c r="D3" s="377"/>
      <c r="E3" s="377"/>
      <c r="F3" s="377"/>
      <c r="G3" s="377" t="s">
        <v>386</v>
      </c>
      <c r="H3" s="377"/>
      <c r="I3" s="377" t="s">
        <v>386</v>
      </c>
      <c r="J3" s="377" t="s">
        <v>386</v>
      </c>
      <c r="K3" s="377" t="s">
        <v>386</v>
      </c>
      <c r="L3" s="377"/>
      <c r="M3" s="377"/>
      <c r="N3" s="377" t="s">
        <v>385</v>
      </c>
      <c r="O3" s="377" t="s">
        <v>386</v>
      </c>
      <c r="P3" s="377"/>
      <c r="Q3" s="377"/>
      <c r="R3" s="377"/>
      <c r="S3" s="377" t="s">
        <v>386</v>
      </c>
      <c r="T3" s="377"/>
      <c r="U3" s="377" t="s">
        <v>385</v>
      </c>
      <c r="V3" s="377" t="s">
        <v>385</v>
      </c>
      <c r="W3" s="377" t="s">
        <v>385</v>
      </c>
    </row>
    <row r="4" spans="2:24" hidden="1">
      <c r="C4" s="243"/>
      <c r="D4" s="243"/>
      <c r="E4" s="243">
        <v>1</v>
      </c>
      <c r="F4" s="243">
        <v>2</v>
      </c>
      <c r="G4" s="243">
        <v>3</v>
      </c>
      <c r="H4" s="243">
        <v>4</v>
      </c>
      <c r="I4" s="243">
        <v>5</v>
      </c>
      <c r="J4" s="243">
        <v>6</v>
      </c>
      <c r="K4" s="243">
        <v>7</v>
      </c>
      <c r="L4" s="243">
        <v>8</v>
      </c>
      <c r="M4" s="243">
        <v>9</v>
      </c>
      <c r="N4" s="243">
        <v>10</v>
      </c>
      <c r="O4" s="243">
        <v>11</v>
      </c>
      <c r="P4" s="243">
        <v>12</v>
      </c>
      <c r="Q4" s="243">
        <v>13</v>
      </c>
      <c r="R4" s="243">
        <v>14</v>
      </c>
      <c r="S4" s="243">
        <v>15</v>
      </c>
      <c r="T4" s="243">
        <v>16</v>
      </c>
      <c r="U4" s="243">
        <v>17</v>
      </c>
      <c r="V4" s="243">
        <v>18</v>
      </c>
      <c r="W4" s="243">
        <v>19</v>
      </c>
    </row>
    <row r="5" spans="2:24">
      <c r="C5" s="142" t="s">
        <v>65</v>
      </c>
      <c r="D5" s="142" t="s">
        <v>6</v>
      </c>
      <c r="E5" s="142" t="s">
        <v>7</v>
      </c>
      <c r="F5" s="142" t="s">
        <v>66</v>
      </c>
      <c r="G5" s="265" t="s">
        <v>67</v>
      </c>
      <c r="H5" s="142" t="s">
        <v>68</v>
      </c>
      <c r="I5" s="266" t="s">
        <v>125</v>
      </c>
      <c r="J5" s="265" t="s">
        <v>351</v>
      </c>
      <c r="K5" s="265" t="s">
        <v>126</v>
      </c>
      <c r="L5" s="265" t="s">
        <v>82</v>
      </c>
      <c r="M5" s="265" t="s">
        <v>127</v>
      </c>
      <c r="N5" s="265" t="s">
        <v>128</v>
      </c>
      <c r="O5" s="265" t="s">
        <v>129</v>
      </c>
      <c r="P5" s="142" t="s">
        <v>83</v>
      </c>
      <c r="Q5" s="142" t="s">
        <v>1</v>
      </c>
      <c r="R5" s="142" t="s">
        <v>130</v>
      </c>
      <c r="S5" s="142" t="s">
        <v>131</v>
      </c>
      <c r="T5" s="142" t="s">
        <v>132</v>
      </c>
      <c r="U5" s="142" t="s">
        <v>133</v>
      </c>
      <c r="V5" s="142" t="s">
        <v>95</v>
      </c>
      <c r="W5" s="267" t="s">
        <v>134</v>
      </c>
    </row>
    <row r="6" spans="2:24" ht="18" customHeight="1">
      <c r="B6" s="258">
        <v>4</v>
      </c>
      <c r="C6" s="204" t="s">
        <v>3</v>
      </c>
      <c r="D6" s="247">
        <v>6</v>
      </c>
      <c r="E6" s="247" t="s">
        <v>401</v>
      </c>
      <c r="F6" s="247">
        <v>1</v>
      </c>
      <c r="G6" s="247">
        <v>1</v>
      </c>
      <c r="H6" s="247">
        <v>0</v>
      </c>
      <c r="I6" s="247">
        <v>0</v>
      </c>
      <c r="J6" s="247">
        <v>0</v>
      </c>
      <c r="K6" s="268">
        <v>5</v>
      </c>
      <c r="L6" s="247">
        <v>1</v>
      </c>
      <c r="M6" s="247">
        <v>1</v>
      </c>
      <c r="N6" s="268">
        <v>1.6</v>
      </c>
      <c r="O6" s="247">
        <v>6</v>
      </c>
      <c r="P6" s="247">
        <v>5</v>
      </c>
      <c r="Q6" s="247">
        <v>1</v>
      </c>
      <c r="R6" s="247">
        <v>0</v>
      </c>
      <c r="S6" s="268">
        <v>6</v>
      </c>
      <c r="T6" s="247">
        <v>2</v>
      </c>
      <c r="U6" s="248">
        <v>1.2</v>
      </c>
      <c r="V6" s="248">
        <v>0.34799999999999998</v>
      </c>
      <c r="W6" s="248">
        <v>0.25</v>
      </c>
      <c r="X6" s="197"/>
    </row>
    <row r="7" spans="2:24" s="258" customFormat="1" ht="18" customHeight="1">
      <c r="B7" s="250">
        <v>1</v>
      </c>
      <c r="C7" s="204" t="s">
        <v>0</v>
      </c>
      <c r="D7" s="247">
        <v>23</v>
      </c>
      <c r="E7" s="247" t="s">
        <v>352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68">
        <v>4.33</v>
      </c>
      <c r="L7" s="247">
        <v>5</v>
      </c>
      <c r="M7" s="247">
        <v>3</v>
      </c>
      <c r="N7" s="268">
        <v>5.54</v>
      </c>
      <c r="O7" s="247">
        <v>4</v>
      </c>
      <c r="P7" s="247">
        <v>7</v>
      </c>
      <c r="Q7" s="247">
        <v>2</v>
      </c>
      <c r="R7" s="247">
        <v>0</v>
      </c>
      <c r="S7" s="268">
        <v>2</v>
      </c>
      <c r="T7" s="247">
        <v>0</v>
      </c>
      <c r="U7" s="248">
        <v>2.077</v>
      </c>
      <c r="V7" s="248">
        <v>0.39100000000000001</v>
      </c>
      <c r="W7" s="248">
        <v>0.35</v>
      </c>
      <c r="X7" s="250"/>
    </row>
    <row r="8" spans="2:24">
      <c r="B8" s="250">
        <v>2</v>
      </c>
      <c r="C8" s="204" t="s">
        <v>0</v>
      </c>
      <c r="D8" s="247">
        <v>5</v>
      </c>
      <c r="E8" s="247" t="s">
        <v>416</v>
      </c>
      <c r="F8" s="247">
        <v>1</v>
      </c>
      <c r="G8" s="247">
        <v>0</v>
      </c>
      <c r="H8" s="247">
        <v>0</v>
      </c>
      <c r="I8" s="247">
        <v>0</v>
      </c>
      <c r="J8" s="247">
        <v>0</v>
      </c>
      <c r="K8" s="268">
        <v>1</v>
      </c>
      <c r="L8" s="247">
        <v>2</v>
      </c>
      <c r="M8" s="247">
        <v>1</v>
      </c>
      <c r="N8" s="268">
        <v>8</v>
      </c>
      <c r="O8" s="247">
        <v>0</v>
      </c>
      <c r="P8" s="247">
        <v>2</v>
      </c>
      <c r="Q8" s="247">
        <v>0</v>
      </c>
      <c r="R8" s="247">
        <v>0</v>
      </c>
      <c r="S8" s="268">
        <v>0</v>
      </c>
      <c r="T8" s="247">
        <v>1</v>
      </c>
      <c r="U8" s="248">
        <v>2</v>
      </c>
      <c r="V8" s="248">
        <v>0.42899999999999999</v>
      </c>
      <c r="W8" s="248">
        <v>0.33300000000000002</v>
      </c>
      <c r="X8" s="306"/>
    </row>
    <row r="9" spans="2:24">
      <c r="B9" s="250">
        <v>5</v>
      </c>
      <c r="C9" s="204" t="s">
        <v>3</v>
      </c>
      <c r="D9" s="247">
        <v>0</v>
      </c>
      <c r="E9" s="247" t="s">
        <v>387</v>
      </c>
      <c r="F9" s="247">
        <v>1</v>
      </c>
      <c r="G9" s="247">
        <v>0</v>
      </c>
      <c r="H9" s="247">
        <v>0</v>
      </c>
      <c r="I9" s="247">
        <v>1</v>
      </c>
      <c r="J9" s="247">
        <v>0</v>
      </c>
      <c r="K9" s="268">
        <v>3</v>
      </c>
      <c r="L9" s="247">
        <v>3</v>
      </c>
      <c r="M9" s="247">
        <v>3</v>
      </c>
      <c r="N9" s="268">
        <v>8</v>
      </c>
      <c r="O9" s="247">
        <v>2</v>
      </c>
      <c r="P9" s="247">
        <v>4</v>
      </c>
      <c r="Q9" s="247">
        <v>0</v>
      </c>
      <c r="R9" s="247">
        <v>0</v>
      </c>
      <c r="S9" s="268">
        <v>0</v>
      </c>
      <c r="T9" s="247">
        <v>1</v>
      </c>
      <c r="U9" s="248">
        <v>1.333</v>
      </c>
      <c r="V9" s="248">
        <v>0.35699999999999998</v>
      </c>
      <c r="W9" s="248">
        <v>0.33300000000000002</v>
      </c>
    </row>
    <row r="10" spans="2:24">
      <c r="B10" s="250">
        <v>3</v>
      </c>
      <c r="C10" s="204" t="s">
        <v>0</v>
      </c>
      <c r="D10" s="247">
        <v>24</v>
      </c>
      <c r="E10" s="247" t="s">
        <v>355</v>
      </c>
      <c r="F10" s="247">
        <v>1</v>
      </c>
      <c r="G10" s="247">
        <v>0</v>
      </c>
      <c r="H10" s="247">
        <v>1</v>
      </c>
      <c r="I10" s="247">
        <v>0</v>
      </c>
      <c r="J10" s="247">
        <v>0</v>
      </c>
      <c r="K10" s="268">
        <v>2.67</v>
      </c>
      <c r="L10" s="247">
        <v>4</v>
      </c>
      <c r="M10" s="247">
        <v>3</v>
      </c>
      <c r="N10" s="268">
        <v>9</v>
      </c>
      <c r="O10" s="247">
        <v>2</v>
      </c>
      <c r="P10" s="247">
        <v>4</v>
      </c>
      <c r="Q10" s="247">
        <v>3</v>
      </c>
      <c r="R10" s="247">
        <v>0</v>
      </c>
      <c r="S10" s="268">
        <v>0.67</v>
      </c>
      <c r="T10" s="247">
        <v>2</v>
      </c>
      <c r="U10" s="248">
        <v>2.625</v>
      </c>
      <c r="V10" s="248">
        <v>0.52900000000000003</v>
      </c>
      <c r="W10" s="248">
        <v>0.33300000000000002</v>
      </c>
    </row>
    <row r="11" spans="2:24" hidden="1">
      <c r="B11" s="250">
        <v>6</v>
      </c>
      <c r="C11" s="204"/>
      <c r="D11" s="247"/>
      <c r="E11" s="247"/>
      <c r="F11" s="247"/>
      <c r="G11" s="247"/>
      <c r="H11" s="247"/>
      <c r="I11" s="247"/>
      <c r="J11" s="247"/>
      <c r="K11" s="268"/>
      <c r="L11" s="247"/>
      <c r="M11" s="247"/>
      <c r="N11" s="268"/>
      <c r="O11" s="247"/>
      <c r="P11" s="247"/>
      <c r="Q11" s="247"/>
      <c r="R11" s="247"/>
      <c r="S11" s="268"/>
      <c r="T11" s="247"/>
      <c r="U11" s="248"/>
      <c r="V11" s="248"/>
      <c r="W11" s="248"/>
      <c r="X11" s="306"/>
    </row>
    <row r="12" spans="2:24" hidden="1">
      <c r="B12" s="250">
        <v>7</v>
      </c>
      <c r="C12" s="204"/>
      <c r="D12" s="247"/>
      <c r="E12" s="247"/>
      <c r="F12" s="247"/>
      <c r="G12" s="247"/>
      <c r="H12" s="247"/>
      <c r="I12" s="247"/>
      <c r="J12" s="247"/>
      <c r="K12" s="268"/>
      <c r="L12" s="247"/>
      <c r="M12" s="247"/>
      <c r="N12" s="268"/>
      <c r="O12" s="247"/>
      <c r="P12" s="247"/>
      <c r="Q12" s="247"/>
      <c r="R12" s="247"/>
      <c r="S12" s="268"/>
      <c r="T12" s="247"/>
      <c r="U12" s="248"/>
      <c r="V12" s="248"/>
      <c r="W12" s="248"/>
    </row>
    <row r="13" spans="2:24" hidden="1">
      <c r="B13" s="258">
        <v>8</v>
      </c>
      <c r="C13" s="204"/>
      <c r="D13" s="247"/>
      <c r="E13" s="247"/>
      <c r="F13" s="247"/>
      <c r="G13" s="247"/>
      <c r="H13" s="247"/>
      <c r="I13" s="247"/>
      <c r="J13" s="247"/>
      <c r="K13" s="268"/>
      <c r="L13" s="247"/>
      <c r="M13" s="247"/>
      <c r="N13" s="268"/>
      <c r="O13" s="247"/>
      <c r="P13" s="247"/>
      <c r="Q13" s="247"/>
      <c r="R13" s="247"/>
      <c r="S13" s="268"/>
      <c r="T13" s="247"/>
      <c r="U13" s="248"/>
      <c r="V13" s="248"/>
      <c r="W13" s="248"/>
    </row>
    <row r="14" spans="2:24" hidden="1">
      <c r="B14" s="250">
        <v>9</v>
      </c>
      <c r="C14" s="204"/>
      <c r="D14" s="247"/>
      <c r="E14" s="247"/>
      <c r="F14" s="247"/>
      <c r="G14" s="247"/>
      <c r="H14" s="247"/>
      <c r="I14" s="247"/>
      <c r="J14" s="247"/>
      <c r="K14" s="268"/>
      <c r="L14" s="247"/>
      <c r="M14" s="247"/>
      <c r="N14" s="254"/>
      <c r="O14" s="247"/>
      <c r="P14" s="247"/>
      <c r="Q14" s="247"/>
      <c r="R14" s="247"/>
      <c r="S14" s="268"/>
      <c r="T14" s="247"/>
      <c r="U14" s="248"/>
      <c r="V14" s="248"/>
      <c r="W14" s="248"/>
    </row>
    <row r="15" spans="2:24" s="198" customFormat="1" hidden="1">
      <c r="B15" s="250">
        <v>10</v>
      </c>
      <c r="C15" s="204"/>
      <c r="D15" s="247"/>
      <c r="E15" s="247"/>
      <c r="F15" s="247"/>
      <c r="G15" s="247"/>
      <c r="H15" s="247"/>
      <c r="I15" s="247"/>
      <c r="J15" s="247"/>
      <c r="K15" s="268"/>
      <c r="L15" s="247"/>
      <c r="M15" s="247"/>
      <c r="N15" s="268"/>
      <c r="O15" s="247"/>
      <c r="P15" s="247"/>
      <c r="Q15" s="247"/>
      <c r="R15" s="247"/>
      <c r="S15" s="268"/>
      <c r="T15" s="247"/>
      <c r="U15" s="248"/>
      <c r="V15" s="248"/>
      <c r="W15" s="248"/>
      <c r="X15" s="250"/>
    </row>
    <row r="16" spans="2:24" hidden="1">
      <c r="B16" s="250">
        <v>11</v>
      </c>
      <c r="C16" s="204"/>
      <c r="D16" s="247"/>
      <c r="E16" s="247"/>
      <c r="F16" s="247"/>
      <c r="G16" s="247"/>
      <c r="H16" s="247"/>
      <c r="I16" s="247"/>
      <c r="J16" s="247"/>
      <c r="K16" s="268"/>
      <c r="L16" s="247"/>
      <c r="M16" s="247"/>
      <c r="N16" s="268"/>
      <c r="O16" s="247"/>
      <c r="P16" s="247"/>
      <c r="Q16" s="247"/>
      <c r="R16" s="247"/>
      <c r="S16" s="268"/>
      <c r="T16" s="247"/>
      <c r="U16" s="248"/>
      <c r="V16" s="248"/>
      <c r="W16" s="248"/>
    </row>
    <row r="17" spans="2:24" hidden="1">
      <c r="B17" s="250">
        <v>21</v>
      </c>
      <c r="C17" s="405"/>
      <c r="D17" s="247"/>
      <c r="E17" s="247"/>
      <c r="F17" s="247"/>
      <c r="G17" s="247"/>
      <c r="H17" s="247"/>
      <c r="I17" s="247"/>
      <c r="J17" s="247"/>
      <c r="K17" s="268"/>
      <c r="L17" s="247"/>
      <c r="M17" s="247"/>
      <c r="N17" s="268"/>
      <c r="O17" s="247"/>
      <c r="P17" s="247"/>
      <c r="Q17" s="247"/>
      <c r="R17" s="247"/>
      <c r="S17" s="268"/>
      <c r="T17" s="247"/>
      <c r="U17" s="248"/>
      <c r="V17" s="248"/>
      <c r="W17" s="248"/>
    </row>
    <row r="18" spans="2:24" hidden="1">
      <c r="B18" s="250">
        <v>13</v>
      </c>
      <c r="C18" s="204"/>
      <c r="D18" s="247"/>
      <c r="E18" s="247"/>
      <c r="F18" s="247"/>
      <c r="G18" s="247"/>
      <c r="H18" s="247"/>
      <c r="I18" s="247"/>
      <c r="J18" s="247"/>
      <c r="K18" s="268"/>
      <c r="L18" s="247"/>
      <c r="M18" s="247"/>
      <c r="N18" s="268"/>
      <c r="O18" s="247"/>
      <c r="P18" s="247"/>
      <c r="Q18" s="247"/>
      <c r="R18" s="247"/>
      <c r="S18" s="268"/>
      <c r="T18" s="247"/>
      <c r="U18" s="248"/>
      <c r="V18" s="248"/>
      <c r="W18" s="248"/>
    </row>
    <row r="19" spans="2:24" hidden="1">
      <c r="B19" s="258">
        <v>12</v>
      </c>
      <c r="C19" s="204"/>
      <c r="D19" s="247"/>
      <c r="E19" s="247"/>
      <c r="F19" s="247"/>
      <c r="G19" s="247"/>
      <c r="H19" s="247"/>
      <c r="I19" s="247"/>
      <c r="J19" s="247"/>
      <c r="K19" s="268"/>
      <c r="L19" s="247"/>
      <c r="M19" s="247"/>
      <c r="N19" s="268"/>
      <c r="O19" s="247"/>
      <c r="P19" s="247"/>
      <c r="Q19" s="247"/>
      <c r="R19" s="247"/>
      <c r="S19" s="268"/>
      <c r="T19" s="247"/>
      <c r="U19" s="248"/>
      <c r="V19" s="248"/>
      <c r="W19" s="248"/>
    </row>
    <row r="20" spans="2:24" hidden="1">
      <c r="B20" s="250">
        <v>15</v>
      </c>
      <c r="C20" s="204"/>
      <c r="D20" s="247"/>
      <c r="E20" s="247"/>
      <c r="F20" s="247"/>
      <c r="G20" s="247"/>
      <c r="H20" s="247"/>
      <c r="I20" s="247"/>
      <c r="J20" s="247"/>
      <c r="K20" s="268"/>
      <c r="L20" s="247"/>
      <c r="M20" s="247"/>
      <c r="N20" s="268"/>
      <c r="O20" s="247"/>
      <c r="P20" s="247"/>
      <c r="Q20" s="247"/>
      <c r="R20" s="247"/>
      <c r="S20" s="268"/>
      <c r="T20" s="247"/>
      <c r="U20" s="248"/>
      <c r="V20" s="248"/>
      <c r="W20" s="248"/>
      <c r="X20" s="306"/>
    </row>
    <row r="21" spans="2:24" hidden="1">
      <c r="B21" s="250">
        <v>14</v>
      </c>
      <c r="C21" s="204"/>
      <c r="D21" s="247"/>
      <c r="E21" s="247"/>
      <c r="F21" s="247"/>
      <c r="G21" s="247"/>
      <c r="H21" s="247"/>
      <c r="I21" s="247"/>
      <c r="J21" s="247"/>
      <c r="K21" s="268"/>
      <c r="L21" s="247"/>
      <c r="M21" s="247"/>
      <c r="N21" s="268"/>
      <c r="O21" s="247"/>
      <c r="P21" s="247"/>
      <c r="Q21" s="247"/>
      <c r="R21" s="247"/>
      <c r="S21" s="268"/>
      <c r="T21" s="247"/>
      <c r="U21" s="248"/>
      <c r="V21" s="248"/>
      <c r="W21" s="248"/>
      <c r="X21" s="306"/>
    </row>
    <row r="22" spans="2:24" hidden="1">
      <c r="B22" s="250">
        <v>17</v>
      </c>
      <c r="C22" s="204"/>
      <c r="D22" s="247"/>
      <c r="E22" s="247"/>
      <c r="F22" s="247"/>
      <c r="G22" s="247"/>
      <c r="H22" s="247"/>
      <c r="I22" s="247"/>
      <c r="J22" s="247"/>
      <c r="K22" s="268"/>
      <c r="L22" s="247"/>
      <c r="M22" s="247"/>
      <c r="N22" s="268"/>
      <c r="O22" s="247"/>
      <c r="P22" s="247"/>
      <c r="Q22" s="247"/>
      <c r="R22" s="247"/>
      <c r="S22" s="268"/>
      <c r="T22" s="247"/>
      <c r="U22" s="248"/>
      <c r="V22" s="248"/>
      <c r="W22" s="248"/>
    </row>
    <row r="23" spans="2:24" hidden="1">
      <c r="B23" s="250">
        <v>18</v>
      </c>
      <c r="C23" s="204"/>
      <c r="D23" s="247"/>
      <c r="E23" s="247"/>
      <c r="F23" s="247"/>
      <c r="G23" s="247"/>
      <c r="H23" s="247"/>
      <c r="I23" s="247"/>
      <c r="J23" s="247"/>
      <c r="K23" s="268"/>
      <c r="L23" s="247"/>
      <c r="M23" s="247"/>
      <c r="N23" s="268"/>
      <c r="O23" s="247"/>
      <c r="P23" s="247"/>
      <c r="Q23" s="247"/>
      <c r="R23" s="247"/>
      <c r="S23" s="268"/>
      <c r="T23" s="247"/>
      <c r="U23" s="248"/>
      <c r="V23" s="248"/>
      <c r="W23" s="248"/>
    </row>
    <row r="24" spans="2:24" hidden="1">
      <c r="B24" s="250">
        <v>19</v>
      </c>
      <c r="C24" s="405"/>
      <c r="D24" s="247"/>
      <c r="E24" s="247"/>
      <c r="F24" s="247"/>
      <c r="G24" s="247"/>
      <c r="H24" s="247"/>
      <c r="I24" s="247"/>
      <c r="J24" s="247"/>
      <c r="K24" s="268"/>
      <c r="L24" s="247"/>
      <c r="M24" s="247"/>
      <c r="N24" s="268"/>
      <c r="O24" s="247"/>
      <c r="P24" s="247"/>
      <c r="Q24" s="247"/>
      <c r="R24" s="247"/>
      <c r="S24" s="268"/>
      <c r="T24" s="247"/>
      <c r="U24" s="248"/>
      <c r="V24" s="248"/>
      <c r="W24" s="248"/>
    </row>
    <row r="25" spans="2:24" hidden="1">
      <c r="B25" s="258">
        <v>20</v>
      </c>
      <c r="C25" s="405"/>
      <c r="D25" s="247"/>
      <c r="E25" s="247"/>
      <c r="F25" s="247"/>
      <c r="G25" s="247"/>
      <c r="H25" s="247"/>
      <c r="I25" s="247"/>
      <c r="J25" s="247"/>
      <c r="K25" s="268"/>
      <c r="L25" s="247"/>
      <c r="M25" s="247"/>
      <c r="N25" s="268"/>
      <c r="O25" s="247"/>
      <c r="P25" s="247"/>
      <c r="Q25" s="247"/>
      <c r="R25" s="247"/>
      <c r="S25" s="268"/>
      <c r="T25" s="247"/>
      <c r="U25" s="248"/>
      <c r="V25" s="248"/>
      <c r="W25" s="248"/>
    </row>
    <row r="26" spans="2:24" hidden="1">
      <c r="B26" s="258">
        <v>16</v>
      </c>
      <c r="C26" s="204"/>
      <c r="D26" s="247"/>
      <c r="E26" s="247"/>
      <c r="F26" s="247"/>
      <c r="G26" s="247"/>
      <c r="H26" s="247"/>
      <c r="I26" s="247"/>
      <c r="J26" s="247"/>
      <c r="K26" s="268"/>
      <c r="L26" s="247"/>
      <c r="M26" s="247"/>
      <c r="N26" s="268"/>
      <c r="O26" s="247"/>
      <c r="P26" s="247"/>
      <c r="Q26" s="247"/>
      <c r="R26" s="247"/>
      <c r="S26" s="268"/>
      <c r="T26" s="247"/>
      <c r="U26" s="248"/>
      <c r="V26" s="248"/>
      <c r="W26" s="248"/>
    </row>
    <row r="27" spans="2:24" hidden="1">
      <c r="B27" s="250">
        <v>22</v>
      </c>
      <c r="C27" s="405"/>
      <c r="D27" s="247"/>
      <c r="E27" s="247"/>
      <c r="F27" s="247"/>
      <c r="G27" s="247"/>
      <c r="H27" s="247"/>
      <c r="I27" s="247"/>
      <c r="J27" s="247"/>
      <c r="K27" s="268"/>
      <c r="L27" s="247"/>
      <c r="M27" s="247"/>
      <c r="N27" s="268"/>
      <c r="O27" s="247"/>
      <c r="P27" s="247"/>
      <c r="Q27" s="247"/>
      <c r="R27" s="247"/>
      <c r="S27" s="268"/>
      <c r="T27" s="247"/>
      <c r="U27" s="248"/>
      <c r="V27" s="248"/>
      <c r="W27" s="248"/>
    </row>
    <row r="28" spans="2:24" hidden="1">
      <c r="B28" s="250">
        <v>23</v>
      </c>
      <c r="C28" s="405"/>
      <c r="D28" s="247"/>
      <c r="E28" s="247"/>
      <c r="F28" s="247"/>
      <c r="G28" s="247"/>
      <c r="H28" s="247"/>
      <c r="I28" s="247"/>
      <c r="J28" s="247"/>
      <c r="K28" s="268"/>
      <c r="L28" s="247"/>
      <c r="M28" s="247"/>
      <c r="N28" s="268"/>
      <c r="O28" s="247"/>
      <c r="P28" s="247"/>
      <c r="Q28" s="247"/>
      <c r="R28" s="247"/>
      <c r="S28" s="268"/>
      <c r="T28" s="247"/>
      <c r="U28" s="248"/>
      <c r="V28" s="248"/>
      <c r="W28" s="248"/>
    </row>
    <row r="29" spans="2:24" hidden="1">
      <c r="B29" s="258">
        <v>24</v>
      </c>
      <c r="C29" s="405"/>
      <c r="D29" s="247"/>
      <c r="E29" s="247"/>
      <c r="F29" s="247"/>
      <c r="G29" s="247"/>
      <c r="H29" s="247"/>
      <c r="I29" s="247"/>
      <c r="J29" s="247"/>
      <c r="K29" s="268"/>
      <c r="L29" s="247"/>
      <c r="M29" s="247"/>
      <c r="N29" s="254"/>
      <c r="O29" s="247"/>
      <c r="P29" s="247"/>
      <c r="Q29" s="247"/>
      <c r="R29" s="247"/>
      <c r="S29" s="268"/>
      <c r="T29" s="247"/>
      <c r="U29" s="248"/>
      <c r="V29" s="248"/>
      <c r="W29" s="248"/>
    </row>
    <row r="30" spans="2:24" hidden="1">
      <c r="B30" s="250">
        <v>25</v>
      </c>
      <c r="C30" s="405"/>
      <c r="D30" s="247"/>
      <c r="E30" s="247"/>
      <c r="F30" s="247"/>
      <c r="G30" s="247"/>
      <c r="H30" s="247"/>
      <c r="I30" s="247"/>
      <c r="J30" s="247"/>
      <c r="K30" s="268"/>
      <c r="L30" s="247"/>
      <c r="M30" s="247"/>
      <c r="N30" s="254"/>
      <c r="O30" s="247"/>
      <c r="P30" s="247"/>
      <c r="Q30" s="247"/>
      <c r="R30" s="247"/>
      <c r="S30" s="268"/>
      <c r="T30" s="247"/>
      <c r="U30" s="248"/>
      <c r="V30" s="248"/>
      <c r="W30" s="248"/>
    </row>
    <row r="31" spans="2:24" hidden="1">
      <c r="B31" s="250">
        <v>26</v>
      </c>
      <c r="C31" s="405"/>
      <c r="D31" s="247"/>
      <c r="E31" s="247"/>
      <c r="F31" s="247"/>
      <c r="G31" s="247"/>
      <c r="H31" s="247"/>
      <c r="I31" s="247"/>
      <c r="J31" s="247"/>
      <c r="K31" s="268"/>
      <c r="L31" s="247"/>
      <c r="M31" s="247"/>
      <c r="N31" s="254"/>
      <c r="O31" s="247"/>
      <c r="P31" s="247"/>
      <c r="Q31" s="247"/>
      <c r="R31" s="247"/>
      <c r="S31" s="268"/>
      <c r="T31" s="247"/>
      <c r="U31" s="248"/>
      <c r="V31" s="248"/>
      <c r="W31" s="248"/>
    </row>
    <row r="32" spans="2:24" hidden="1">
      <c r="B32" s="250">
        <v>27</v>
      </c>
      <c r="C32" s="405"/>
      <c r="D32" s="247"/>
      <c r="E32" s="247"/>
      <c r="F32" s="428"/>
      <c r="G32" s="428"/>
      <c r="H32" s="428"/>
      <c r="I32" s="428"/>
      <c r="J32" s="428"/>
      <c r="K32" s="268"/>
      <c r="L32" s="428"/>
      <c r="M32" s="428"/>
      <c r="N32" s="254"/>
      <c r="O32" s="428"/>
      <c r="P32" s="428"/>
      <c r="Q32" s="428"/>
      <c r="R32" s="428"/>
      <c r="S32" s="268"/>
      <c r="T32" s="428"/>
      <c r="U32" s="248"/>
      <c r="V32" s="248"/>
      <c r="W32" s="248"/>
    </row>
    <row r="33" spans="2:23" hidden="1">
      <c r="B33" s="258">
        <v>28</v>
      </c>
      <c r="C33" s="405"/>
      <c r="D33" s="247"/>
      <c r="E33" s="247"/>
      <c r="F33" s="247"/>
      <c r="G33" s="247"/>
      <c r="H33" s="247"/>
      <c r="I33" s="247"/>
      <c r="J33" s="247"/>
      <c r="K33" s="268"/>
      <c r="L33" s="247"/>
      <c r="M33" s="247"/>
      <c r="N33" s="254"/>
      <c r="O33" s="247"/>
      <c r="P33" s="247"/>
      <c r="Q33" s="247"/>
      <c r="R33" s="247"/>
      <c r="S33" s="268"/>
      <c r="T33" s="247"/>
      <c r="U33" s="248"/>
      <c r="V33" s="248"/>
      <c r="W33" s="248"/>
    </row>
    <row r="34" spans="2:23" hidden="1">
      <c r="B34" s="250">
        <v>29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6"/>
      <c r="O34" s="247"/>
      <c r="P34" s="247"/>
      <c r="Q34" s="247"/>
      <c r="R34" s="247"/>
      <c r="S34" s="247"/>
      <c r="T34" s="247"/>
      <c r="U34" s="247"/>
      <c r="V34" s="247"/>
      <c r="W34" s="247"/>
    </row>
    <row r="35" spans="2:23" hidden="1">
      <c r="B35" s="250">
        <v>30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6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2:23" hidden="1">
      <c r="B36" s="250">
        <v>31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6"/>
      <c r="O36" s="247"/>
      <c r="P36" s="247"/>
      <c r="Q36" s="247"/>
      <c r="R36" s="247"/>
      <c r="S36" s="247"/>
      <c r="T36" s="247"/>
      <c r="U36" s="247"/>
      <c r="V36" s="247"/>
      <c r="W36" s="247"/>
    </row>
    <row r="37" spans="2:23" hidden="1">
      <c r="B37" s="258">
        <v>32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6"/>
      <c r="O37" s="247"/>
      <c r="P37" s="247"/>
      <c r="Q37" s="247"/>
      <c r="R37" s="247"/>
      <c r="S37" s="247"/>
      <c r="T37" s="247"/>
      <c r="U37" s="247"/>
      <c r="V37" s="247"/>
      <c r="W37" s="247"/>
    </row>
    <row r="38" spans="2:23" hidden="1">
      <c r="B38" s="250">
        <v>33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6"/>
      <c r="O38" s="247"/>
      <c r="P38" s="247"/>
      <c r="Q38" s="247"/>
      <c r="R38" s="247"/>
      <c r="S38" s="247"/>
      <c r="T38" s="247"/>
      <c r="U38" s="247"/>
      <c r="V38" s="247"/>
      <c r="W38" s="247"/>
    </row>
    <row r="39" spans="2:23" hidden="1">
      <c r="B39" s="250">
        <v>34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6"/>
      <c r="O39" s="247"/>
      <c r="P39" s="247"/>
      <c r="Q39" s="247"/>
      <c r="R39" s="247"/>
      <c r="S39" s="247"/>
      <c r="T39" s="247"/>
      <c r="U39" s="247"/>
      <c r="V39" s="247"/>
      <c r="W39" s="247"/>
    </row>
    <row r="40" spans="2:23" hidden="1">
      <c r="B40" s="250">
        <v>35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6"/>
      <c r="O40" s="247"/>
      <c r="P40" s="247"/>
      <c r="Q40" s="247"/>
      <c r="R40" s="247"/>
      <c r="S40" s="247"/>
      <c r="T40" s="247"/>
      <c r="U40" s="247"/>
      <c r="V40" s="247"/>
      <c r="W40" s="247"/>
    </row>
    <row r="41" spans="2:23" hidden="1">
      <c r="B41" s="258">
        <v>36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6"/>
      <c r="O41" s="247"/>
      <c r="P41" s="247"/>
      <c r="Q41" s="247"/>
      <c r="R41" s="247"/>
      <c r="S41" s="247"/>
      <c r="T41" s="247"/>
      <c r="U41" s="247"/>
      <c r="V41" s="247"/>
      <c r="W41" s="247"/>
    </row>
    <row r="42" spans="2:23" hidden="1">
      <c r="B42" s="250">
        <v>37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6"/>
      <c r="O42" s="247"/>
      <c r="P42" s="247"/>
      <c r="Q42" s="247"/>
      <c r="R42" s="247"/>
      <c r="S42" s="247"/>
      <c r="T42" s="247"/>
      <c r="U42" s="247"/>
      <c r="V42" s="247"/>
      <c r="W42" s="247"/>
    </row>
    <row r="43" spans="2:23" hidden="1">
      <c r="B43" s="250">
        <v>38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6"/>
      <c r="O43" s="247"/>
      <c r="P43" s="247"/>
      <c r="Q43" s="247"/>
      <c r="R43" s="247"/>
      <c r="S43" s="247"/>
      <c r="T43" s="247"/>
      <c r="U43" s="247"/>
      <c r="V43" s="247"/>
      <c r="W43" s="247"/>
    </row>
    <row r="44" spans="2:23" hidden="1">
      <c r="B44" s="250">
        <v>39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6"/>
      <c r="O44" s="247"/>
      <c r="P44" s="247"/>
      <c r="Q44" s="247"/>
      <c r="R44" s="247"/>
      <c r="S44" s="247"/>
      <c r="T44" s="247"/>
      <c r="U44" s="247"/>
      <c r="V44" s="247"/>
      <c r="W44" s="247"/>
    </row>
    <row r="45" spans="2:23" hidden="1">
      <c r="B45" s="258">
        <v>40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6"/>
      <c r="O45" s="247"/>
      <c r="P45" s="247"/>
      <c r="Q45" s="247"/>
      <c r="R45" s="247"/>
      <c r="S45" s="247"/>
      <c r="T45" s="247"/>
      <c r="U45" s="247"/>
      <c r="V45" s="247"/>
      <c r="W45" s="247"/>
    </row>
    <row r="46" spans="2:23" hidden="1">
      <c r="B46" s="250">
        <v>41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6"/>
      <c r="O46" s="247"/>
      <c r="P46" s="247"/>
      <c r="Q46" s="247"/>
      <c r="R46" s="247"/>
      <c r="S46" s="247"/>
      <c r="T46" s="247"/>
      <c r="U46" s="247"/>
      <c r="V46" s="247"/>
      <c r="W46" s="247"/>
    </row>
    <row r="47" spans="2:23" hidden="1">
      <c r="B47" s="250">
        <v>42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6"/>
      <c r="O47" s="247"/>
      <c r="P47" s="247"/>
      <c r="Q47" s="247"/>
      <c r="R47" s="247"/>
      <c r="S47" s="247"/>
      <c r="T47" s="247"/>
      <c r="U47" s="247"/>
      <c r="V47" s="247"/>
      <c r="W47" s="247"/>
    </row>
    <row r="48" spans="2:23" hidden="1">
      <c r="B48" s="250">
        <v>43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6"/>
      <c r="O48" s="247"/>
      <c r="P48" s="247"/>
      <c r="Q48" s="247"/>
      <c r="R48" s="247"/>
      <c r="S48" s="247"/>
      <c r="T48" s="247"/>
      <c r="U48" s="247"/>
      <c r="V48" s="247"/>
      <c r="W48" s="247"/>
    </row>
    <row r="49" spans="2:23" hidden="1">
      <c r="B49" s="258">
        <v>44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6"/>
      <c r="O49" s="247"/>
      <c r="P49" s="247"/>
      <c r="Q49" s="247"/>
      <c r="R49" s="247"/>
      <c r="S49" s="247"/>
      <c r="T49" s="247"/>
      <c r="U49" s="247"/>
      <c r="V49" s="247"/>
      <c r="W49" s="247"/>
    </row>
    <row r="50" spans="2:23" hidden="1">
      <c r="B50" s="250">
        <v>45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6"/>
      <c r="O50" s="247"/>
      <c r="P50" s="247"/>
      <c r="Q50" s="247"/>
      <c r="R50" s="247"/>
      <c r="S50" s="247"/>
      <c r="T50" s="247"/>
      <c r="U50" s="247"/>
      <c r="V50" s="247"/>
      <c r="W50" s="247"/>
    </row>
    <row r="51" spans="2:23" hidden="1">
      <c r="B51" s="250">
        <v>46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6"/>
      <c r="O51" s="247"/>
      <c r="P51" s="247"/>
      <c r="Q51" s="247"/>
      <c r="R51" s="247"/>
      <c r="S51" s="247"/>
      <c r="T51" s="247"/>
      <c r="U51" s="247"/>
      <c r="V51" s="247"/>
      <c r="W51" s="247"/>
    </row>
    <row r="52" spans="2:23" hidden="1">
      <c r="B52" s="250">
        <v>47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6"/>
      <c r="O52" s="247"/>
      <c r="P52" s="247"/>
      <c r="Q52" s="247"/>
      <c r="R52" s="247"/>
      <c r="S52" s="247"/>
      <c r="T52" s="247"/>
      <c r="U52" s="247"/>
      <c r="V52" s="247"/>
      <c r="W52" s="247"/>
    </row>
    <row r="53" spans="2:23" hidden="1">
      <c r="B53" s="258">
        <v>48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6"/>
      <c r="O53" s="247"/>
      <c r="P53" s="247"/>
      <c r="Q53" s="247"/>
      <c r="R53" s="247"/>
      <c r="S53" s="247"/>
      <c r="T53" s="247"/>
      <c r="U53" s="247"/>
      <c r="V53" s="247"/>
      <c r="W53" s="247"/>
    </row>
    <row r="54" spans="2:23" hidden="1">
      <c r="B54" s="250">
        <v>49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6"/>
      <c r="O54" s="247"/>
      <c r="P54" s="247"/>
      <c r="Q54" s="247"/>
      <c r="R54" s="247"/>
      <c r="S54" s="247"/>
      <c r="T54" s="247"/>
      <c r="U54" s="247"/>
      <c r="V54" s="247"/>
      <c r="W54" s="247"/>
    </row>
    <row r="55" spans="2:23" hidden="1">
      <c r="B55" s="250">
        <v>50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6"/>
      <c r="O55" s="247"/>
      <c r="P55" s="247"/>
      <c r="Q55" s="247"/>
      <c r="R55" s="247"/>
      <c r="S55" s="247"/>
      <c r="T55" s="247"/>
      <c r="U55" s="247"/>
      <c r="V55" s="247"/>
      <c r="W55" s="247"/>
    </row>
    <row r="56" spans="2:23" hidden="1">
      <c r="B56" s="250">
        <v>51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6"/>
      <c r="O56" s="247"/>
      <c r="P56" s="247"/>
      <c r="Q56" s="247"/>
      <c r="R56" s="247"/>
      <c r="S56" s="247"/>
      <c r="T56" s="247"/>
      <c r="U56" s="247"/>
      <c r="V56" s="247"/>
      <c r="W56" s="247"/>
    </row>
    <row r="57" spans="2:23" hidden="1">
      <c r="B57" s="258">
        <v>52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6"/>
      <c r="O57" s="247"/>
      <c r="P57" s="247"/>
      <c r="Q57" s="247"/>
      <c r="R57" s="247"/>
      <c r="S57" s="247"/>
      <c r="T57" s="247"/>
      <c r="U57" s="247"/>
      <c r="V57" s="247"/>
      <c r="W57" s="247"/>
    </row>
    <row r="58" spans="2:23" hidden="1">
      <c r="B58" s="250">
        <v>53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6"/>
      <c r="O58" s="247"/>
      <c r="P58" s="247"/>
      <c r="Q58" s="247"/>
      <c r="R58" s="247"/>
      <c r="S58" s="247"/>
      <c r="T58" s="247"/>
      <c r="U58" s="247"/>
      <c r="V58" s="247"/>
      <c r="W58" s="247"/>
    </row>
    <row r="59" spans="2:23" hidden="1">
      <c r="B59" s="250">
        <v>54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6"/>
      <c r="O59" s="247"/>
      <c r="P59" s="247"/>
      <c r="Q59" s="247"/>
      <c r="R59" s="247"/>
      <c r="S59" s="247"/>
      <c r="T59" s="247"/>
      <c r="U59" s="247"/>
      <c r="V59" s="247"/>
      <c r="W59" s="247"/>
    </row>
    <row r="60" spans="2:23" hidden="1">
      <c r="B60" s="250">
        <v>55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6"/>
      <c r="O60" s="247"/>
      <c r="P60" s="247"/>
      <c r="Q60" s="247"/>
      <c r="R60" s="247"/>
      <c r="S60" s="247"/>
      <c r="T60" s="247"/>
      <c r="U60" s="247"/>
      <c r="V60" s="247"/>
      <c r="W60" s="247"/>
    </row>
    <row r="61" spans="2:23" hidden="1">
      <c r="B61" s="258">
        <v>56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6"/>
      <c r="O61" s="247"/>
      <c r="P61" s="247"/>
      <c r="Q61" s="247"/>
      <c r="R61" s="247"/>
      <c r="S61" s="247"/>
      <c r="T61" s="247"/>
      <c r="U61" s="247"/>
      <c r="V61" s="247"/>
      <c r="W61" s="247"/>
    </row>
    <row r="62" spans="2:23" hidden="1">
      <c r="B62" s="250">
        <v>57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6"/>
      <c r="O62" s="247"/>
      <c r="P62" s="247"/>
      <c r="Q62" s="247"/>
      <c r="R62" s="247"/>
      <c r="S62" s="247"/>
      <c r="T62" s="247"/>
      <c r="U62" s="247"/>
      <c r="V62" s="247"/>
      <c r="W62" s="247"/>
    </row>
    <row r="63" spans="2:23" hidden="1">
      <c r="B63" s="250">
        <v>58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6"/>
      <c r="O63" s="247"/>
      <c r="P63" s="247"/>
      <c r="Q63" s="247"/>
      <c r="R63" s="247"/>
      <c r="S63" s="247"/>
      <c r="T63" s="247"/>
      <c r="U63" s="247"/>
      <c r="V63" s="247"/>
      <c r="W63" s="247"/>
    </row>
    <row r="64" spans="2:23" hidden="1">
      <c r="B64" s="250">
        <v>59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6"/>
      <c r="O64" s="247"/>
      <c r="P64" s="247"/>
      <c r="Q64" s="247"/>
      <c r="R64" s="247"/>
      <c r="S64" s="247"/>
      <c r="T64" s="247"/>
      <c r="U64" s="247"/>
      <c r="V64" s="247"/>
      <c r="W64" s="247"/>
    </row>
    <row r="65" spans="2:23" hidden="1">
      <c r="B65" s="258">
        <v>60</v>
      </c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6"/>
      <c r="O65" s="247"/>
      <c r="P65" s="247"/>
      <c r="Q65" s="247"/>
      <c r="R65" s="247"/>
      <c r="S65" s="247"/>
      <c r="T65" s="247"/>
      <c r="U65" s="247"/>
      <c r="V65" s="247"/>
      <c r="W65" s="247"/>
    </row>
    <row r="66" spans="2:23" hidden="1">
      <c r="B66" s="250">
        <v>61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6"/>
      <c r="O66" s="247"/>
      <c r="P66" s="247"/>
      <c r="Q66" s="247"/>
      <c r="R66" s="247"/>
      <c r="S66" s="247"/>
      <c r="T66" s="247"/>
      <c r="U66" s="247"/>
      <c r="V66" s="247"/>
      <c r="W66" s="247"/>
    </row>
    <row r="67" spans="2:23" hidden="1">
      <c r="B67" s="250">
        <v>62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6"/>
      <c r="O67" s="247"/>
      <c r="P67" s="247"/>
      <c r="Q67" s="247"/>
      <c r="R67" s="247"/>
      <c r="S67" s="247"/>
      <c r="T67" s="247"/>
      <c r="U67" s="247"/>
      <c r="V67" s="247"/>
      <c r="W67" s="247"/>
    </row>
    <row r="68" spans="2:23" hidden="1">
      <c r="B68" s="250">
        <v>63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6"/>
      <c r="O68" s="247"/>
      <c r="P68" s="247"/>
      <c r="Q68" s="247"/>
      <c r="R68" s="247"/>
      <c r="S68" s="247"/>
      <c r="T68" s="247"/>
      <c r="U68" s="247"/>
      <c r="V68" s="247"/>
      <c r="W68" s="247"/>
    </row>
    <row r="69" spans="2:23" hidden="1">
      <c r="B69" s="258">
        <v>64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6"/>
      <c r="O69" s="247"/>
      <c r="P69" s="247"/>
      <c r="Q69" s="247"/>
      <c r="R69" s="247"/>
      <c r="S69" s="247"/>
      <c r="T69" s="247"/>
      <c r="U69" s="247"/>
      <c r="V69" s="247"/>
      <c r="W69" s="247"/>
    </row>
    <row r="70" spans="2:23" hidden="1">
      <c r="B70" s="250">
        <v>65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6"/>
      <c r="O70" s="247"/>
      <c r="P70" s="247"/>
      <c r="Q70" s="247"/>
      <c r="R70" s="247"/>
      <c r="S70" s="247"/>
      <c r="T70" s="247"/>
      <c r="U70" s="247"/>
      <c r="V70" s="247"/>
      <c r="W70" s="247"/>
    </row>
    <row r="71" spans="2:23" hidden="1">
      <c r="B71" s="250">
        <v>66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6"/>
      <c r="O71" s="247"/>
      <c r="P71" s="247"/>
      <c r="Q71" s="247"/>
      <c r="R71" s="247"/>
      <c r="S71" s="247"/>
      <c r="T71" s="247"/>
      <c r="U71" s="247"/>
      <c r="V71" s="247"/>
      <c r="W71" s="247"/>
    </row>
    <row r="72" spans="2:23" hidden="1">
      <c r="B72" s="250">
        <v>67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6"/>
      <c r="O72" s="247"/>
      <c r="P72" s="247"/>
      <c r="Q72" s="247"/>
      <c r="R72" s="247"/>
      <c r="S72" s="247"/>
      <c r="T72" s="247"/>
      <c r="U72" s="247"/>
      <c r="V72" s="247"/>
      <c r="W72" s="247"/>
    </row>
    <row r="73" spans="2:23" hidden="1">
      <c r="B73" s="258">
        <v>68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6"/>
      <c r="O73" s="247"/>
      <c r="P73" s="247"/>
      <c r="Q73" s="247"/>
      <c r="R73" s="247"/>
      <c r="S73" s="247"/>
      <c r="T73" s="247"/>
      <c r="U73" s="247"/>
      <c r="V73" s="247"/>
      <c r="W73" s="247"/>
    </row>
    <row r="74" spans="2:23" hidden="1">
      <c r="B74" s="250">
        <v>69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6"/>
      <c r="O74" s="247"/>
      <c r="P74" s="247"/>
      <c r="Q74" s="247"/>
      <c r="R74" s="247"/>
      <c r="S74" s="247"/>
      <c r="T74" s="247"/>
      <c r="U74" s="247"/>
      <c r="V74" s="247"/>
      <c r="W74" s="247"/>
    </row>
    <row r="75" spans="2:23" hidden="1">
      <c r="B75" s="250">
        <v>70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6"/>
      <c r="O75" s="247"/>
      <c r="P75" s="247"/>
      <c r="Q75" s="247"/>
      <c r="R75" s="247"/>
      <c r="S75" s="247"/>
      <c r="T75" s="247"/>
      <c r="U75" s="247"/>
      <c r="V75" s="247"/>
      <c r="W75" s="247"/>
    </row>
    <row r="76" spans="2:23" hidden="1">
      <c r="B76" s="250">
        <v>71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6"/>
      <c r="O76" s="247"/>
      <c r="P76" s="247"/>
      <c r="Q76" s="247"/>
      <c r="R76" s="247"/>
      <c r="S76" s="247"/>
      <c r="T76" s="247"/>
      <c r="U76" s="247"/>
      <c r="V76" s="247"/>
      <c r="W76" s="247"/>
    </row>
    <row r="77" spans="2:23" hidden="1">
      <c r="B77" s="258">
        <v>72</v>
      </c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6"/>
      <c r="O77" s="247"/>
      <c r="P77" s="247"/>
      <c r="Q77" s="247"/>
      <c r="R77" s="247"/>
      <c r="S77" s="247"/>
      <c r="T77" s="247"/>
      <c r="U77" s="247"/>
      <c r="V77" s="247"/>
      <c r="W77" s="247"/>
    </row>
    <row r="78" spans="2:23" hidden="1">
      <c r="B78" s="250">
        <v>73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6"/>
      <c r="O78" s="247"/>
      <c r="P78" s="247"/>
      <c r="Q78" s="247"/>
      <c r="R78" s="247"/>
      <c r="S78" s="247"/>
      <c r="T78" s="247"/>
      <c r="U78" s="247"/>
      <c r="V78" s="247"/>
      <c r="W78" s="247"/>
    </row>
    <row r="79" spans="2:23" hidden="1">
      <c r="B79" s="250">
        <v>74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6"/>
      <c r="O79" s="247"/>
      <c r="P79" s="247"/>
      <c r="Q79" s="247"/>
      <c r="R79" s="247"/>
      <c r="S79" s="247"/>
      <c r="T79" s="247"/>
      <c r="U79" s="247"/>
      <c r="V79" s="247"/>
      <c r="W79" s="247"/>
    </row>
    <row r="80" spans="2:23" hidden="1">
      <c r="B80" s="250">
        <v>75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6"/>
      <c r="O80" s="247"/>
      <c r="P80" s="247"/>
      <c r="Q80" s="247"/>
      <c r="R80" s="247"/>
      <c r="S80" s="247"/>
      <c r="T80" s="247"/>
      <c r="U80" s="247"/>
      <c r="V80" s="247"/>
      <c r="W80" s="247"/>
    </row>
    <row r="81" spans="2:24" hidden="1">
      <c r="B81" s="258">
        <v>76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6"/>
      <c r="O81" s="247"/>
      <c r="P81" s="247"/>
      <c r="Q81" s="247"/>
      <c r="R81" s="247"/>
      <c r="S81" s="247"/>
      <c r="T81" s="247"/>
      <c r="U81" s="247"/>
      <c r="V81" s="247"/>
      <c r="W81" s="247"/>
    </row>
    <row r="82" spans="2:24" hidden="1">
      <c r="B82" s="250">
        <v>77</v>
      </c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6"/>
      <c r="O82" s="247"/>
      <c r="P82" s="247"/>
      <c r="Q82" s="247"/>
      <c r="R82" s="247"/>
      <c r="S82" s="247"/>
      <c r="T82" s="247"/>
      <c r="U82" s="247"/>
      <c r="V82" s="247"/>
      <c r="W82" s="247"/>
    </row>
    <row r="83" spans="2:24" hidden="1">
      <c r="B83" s="250">
        <v>78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6"/>
      <c r="O83" s="247"/>
      <c r="P83" s="247"/>
      <c r="Q83" s="247"/>
      <c r="R83" s="247"/>
      <c r="S83" s="247"/>
      <c r="T83" s="247"/>
      <c r="U83" s="247"/>
      <c r="V83" s="247"/>
      <c r="W83" s="247"/>
    </row>
    <row r="84" spans="2:24" hidden="1">
      <c r="B84" s="250">
        <v>79</v>
      </c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6"/>
      <c r="O84" s="247"/>
      <c r="P84" s="247"/>
      <c r="Q84" s="247"/>
      <c r="R84" s="247"/>
      <c r="S84" s="247"/>
      <c r="T84" s="247"/>
      <c r="U84" s="247"/>
      <c r="V84" s="247"/>
      <c r="W84" s="247"/>
    </row>
    <row r="85" spans="2:24" hidden="1">
      <c r="B85" s="258">
        <v>80</v>
      </c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6"/>
      <c r="O85" s="247"/>
      <c r="P85" s="247"/>
      <c r="Q85" s="247"/>
      <c r="R85" s="247"/>
      <c r="S85" s="247"/>
      <c r="T85" s="247"/>
      <c r="U85" s="247"/>
      <c r="V85" s="247"/>
      <c r="W85" s="247"/>
    </row>
    <row r="86" spans="2:24" hidden="1"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57"/>
      <c r="O86" s="306"/>
      <c r="P86" s="306"/>
      <c r="Q86" s="306"/>
      <c r="R86" s="306"/>
      <c r="S86" s="306"/>
      <c r="T86" s="306"/>
      <c r="U86" s="306"/>
      <c r="V86" s="306"/>
      <c r="W86" s="306"/>
      <c r="X86" s="306"/>
    </row>
    <row r="87" spans="2:24" hidden="1"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57"/>
      <c r="O87" s="306"/>
      <c r="P87" s="306"/>
      <c r="Q87" s="306"/>
      <c r="R87" s="306"/>
      <c r="S87" s="306"/>
      <c r="T87" s="306"/>
      <c r="U87" s="306"/>
      <c r="V87" s="306"/>
      <c r="W87" s="306"/>
      <c r="X87" s="306"/>
    </row>
    <row r="88" spans="2:24" hidden="1">
      <c r="C88" s="306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58"/>
      <c r="O88" s="307"/>
      <c r="P88" s="307"/>
      <c r="Q88" s="307"/>
      <c r="R88" s="307"/>
      <c r="S88" s="307"/>
      <c r="T88" s="307"/>
      <c r="U88" s="307"/>
      <c r="V88" s="307"/>
      <c r="W88" s="307"/>
      <c r="X88" s="306"/>
    </row>
    <row r="89" spans="2:24" hidden="1">
      <c r="C89" s="306"/>
      <c r="D89" s="308"/>
      <c r="E89" s="308"/>
      <c r="F89" s="308"/>
      <c r="G89" s="308"/>
      <c r="H89" s="308"/>
      <c r="I89" s="308"/>
      <c r="J89" s="308"/>
      <c r="K89" s="309"/>
      <c r="L89" s="308"/>
      <c r="M89" s="308"/>
      <c r="N89" s="359"/>
      <c r="O89" s="308"/>
      <c r="P89" s="308"/>
      <c r="Q89" s="308"/>
      <c r="R89" s="308"/>
      <c r="S89" s="309"/>
      <c r="T89" s="308"/>
      <c r="U89" s="310"/>
      <c r="V89" s="310"/>
      <c r="W89" s="310"/>
      <c r="X89" s="306"/>
    </row>
    <row r="90" spans="2:24" hidden="1">
      <c r="C90" s="306"/>
      <c r="D90" s="308"/>
      <c r="E90" s="308"/>
      <c r="F90" s="308"/>
      <c r="G90" s="308"/>
      <c r="H90" s="308"/>
      <c r="I90" s="308"/>
      <c r="J90" s="308"/>
      <c r="K90" s="309"/>
      <c r="L90" s="308"/>
      <c r="M90" s="308"/>
      <c r="N90" s="359"/>
      <c r="O90" s="308"/>
      <c r="P90" s="308"/>
      <c r="Q90" s="308"/>
      <c r="R90" s="308"/>
      <c r="S90" s="309"/>
      <c r="T90" s="308"/>
      <c r="U90" s="310"/>
      <c r="V90" s="310"/>
      <c r="W90" s="310"/>
      <c r="X90" s="306"/>
    </row>
    <row r="91" spans="2:24" hidden="1">
      <c r="C91" s="306"/>
      <c r="D91" s="308"/>
      <c r="E91" s="308"/>
      <c r="F91" s="308"/>
      <c r="G91" s="308"/>
      <c r="H91" s="308"/>
      <c r="I91" s="308"/>
      <c r="J91" s="308"/>
      <c r="K91" s="309"/>
      <c r="L91" s="308"/>
      <c r="M91" s="308"/>
      <c r="N91" s="359"/>
      <c r="O91" s="308"/>
      <c r="P91" s="308"/>
      <c r="Q91" s="308"/>
      <c r="R91" s="308"/>
      <c r="S91" s="309"/>
      <c r="T91" s="308"/>
      <c r="U91" s="310"/>
      <c r="V91" s="310"/>
      <c r="W91" s="310"/>
      <c r="X91" s="306"/>
    </row>
    <row r="92" spans="2:24" hidden="1">
      <c r="C92" s="306"/>
      <c r="D92" s="311"/>
      <c r="E92" s="311"/>
      <c r="F92" s="311"/>
      <c r="G92" s="311"/>
      <c r="H92" s="311"/>
      <c r="I92" s="311"/>
      <c r="J92" s="311"/>
      <c r="K92" s="312"/>
      <c r="L92" s="311"/>
      <c r="M92" s="311"/>
      <c r="N92" s="360"/>
      <c r="O92" s="311"/>
      <c r="P92" s="311"/>
      <c r="Q92" s="311"/>
      <c r="R92" s="311"/>
      <c r="S92" s="312"/>
      <c r="T92" s="311"/>
      <c r="U92" s="313"/>
      <c r="V92" s="313"/>
      <c r="W92" s="313"/>
      <c r="X92" s="306"/>
    </row>
    <row r="93" spans="2:24" hidden="1"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57"/>
      <c r="O93" s="306"/>
      <c r="P93" s="306"/>
      <c r="Q93" s="306"/>
      <c r="R93" s="306"/>
      <c r="S93" s="306"/>
      <c r="T93" s="306"/>
      <c r="U93" s="306"/>
      <c r="V93" s="306"/>
      <c r="W93" s="306"/>
      <c r="X93" s="306"/>
    </row>
    <row r="94" spans="2:24" hidden="1"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57"/>
      <c r="O94" s="306"/>
      <c r="P94" s="306"/>
      <c r="Q94" s="306"/>
      <c r="R94" s="306"/>
      <c r="S94" s="306"/>
      <c r="T94" s="306"/>
      <c r="U94" s="306"/>
      <c r="V94" s="306"/>
      <c r="W94" s="306"/>
      <c r="X94" s="306"/>
    </row>
    <row r="95" spans="2:24" hidden="1"/>
    <row r="96" spans="2:24" hidden="1"/>
    <row r="97" hidden="1"/>
    <row r="98" hidden="1"/>
    <row r="99" hidden="1"/>
    <row r="100" hidden="1"/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X37"/>
  <sheetViews>
    <sheetView topLeftCell="A37" zoomScale="85" zoomScaleNormal="85" workbookViewId="0">
      <selection activeCell="AA22" sqref="AA22"/>
    </sheetView>
  </sheetViews>
  <sheetFormatPr defaultRowHeight="14.3"/>
  <cols>
    <col min="3" max="3" width="15.375" style="1" bestFit="1" customWidth="1"/>
  </cols>
  <sheetData>
    <row r="2" spans="2:24" ht="23.8">
      <c r="D2" s="466" t="s">
        <v>431</v>
      </c>
    </row>
    <row r="4" spans="2:24">
      <c r="B4" s="467" t="s">
        <v>6</v>
      </c>
      <c r="C4" s="467" t="s">
        <v>7</v>
      </c>
      <c r="D4" s="467" t="s">
        <v>66</v>
      </c>
      <c r="E4" s="467" t="s">
        <v>80</v>
      </c>
      <c r="F4" s="467" t="s">
        <v>81</v>
      </c>
      <c r="G4" s="467" t="s">
        <v>82</v>
      </c>
      <c r="H4" s="467" t="s">
        <v>83</v>
      </c>
      <c r="I4" s="467" t="s">
        <v>84</v>
      </c>
      <c r="J4" s="467" t="s">
        <v>85</v>
      </c>
      <c r="K4" s="467" t="s">
        <v>86</v>
      </c>
      <c r="L4" s="467" t="s">
        <v>87</v>
      </c>
      <c r="M4" s="467" t="s">
        <v>88</v>
      </c>
      <c r="N4" s="467" t="s">
        <v>89</v>
      </c>
      <c r="O4" s="467" t="s">
        <v>1</v>
      </c>
      <c r="P4" s="467" t="s">
        <v>90</v>
      </c>
      <c r="Q4" s="467" t="s">
        <v>91</v>
      </c>
      <c r="R4" s="467" t="s">
        <v>92</v>
      </c>
      <c r="S4" s="467" t="s">
        <v>93</v>
      </c>
      <c r="T4" s="467" t="s">
        <v>94</v>
      </c>
      <c r="U4" s="467" t="s">
        <v>95</v>
      </c>
      <c r="V4" s="467" t="s">
        <v>96</v>
      </c>
      <c r="W4" s="467" t="s">
        <v>97</v>
      </c>
      <c r="X4" s="467" t="s">
        <v>98</v>
      </c>
    </row>
    <row r="5" spans="2:24">
      <c r="B5" s="1">
        <v>40</v>
      </c>
      <c r="C5" s="1" t="s">
        <v>414</v>
      </c>
      <c r="D5" s="1">
        <v>1</v>
      </c>
      <c r="E5" s="1">
        <v>5</v>
      </c>
      <c r="F5" s="1">
        <v>4</v>
      </c>
      <c r="G5" s="1">
        <v>3</v>
      </c>
      <c r="H5" s="1">
        <v>3</v>
      </c>
      <c r="I5" s="1">
        <v>2</v>
      </c>
      <c r="J5" s="1">
        <v>0</v>
      </c>
      <c r="K5" s="1">
        <v>1</v>
      </c>
      <c r="L5" s="1">
        <v>0</v>
      </c>
      <c r="M5" s="1">
        <v>1</v>
      </c>
      <c r="N5" s="468">
        <v>0.75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468">
        <v>0.8</v>
      </c>
      <c r="V5" s="468">
        <v>1.25</v>
      </c>
      <c r="W5" s="468">
        <v>2.0499999999999998</v>
      </c>
      <c r="X5" s="468">
        <v>1</v>
      </c>
    </row>
    <row r="6" spans="2:24">
      <c r="B6" s="1">
        <v>51</v>
      </c>
      <c r="C6" s="1" t="s">
        <v>415</v>
      </c>
      <c r="D6" s="1">
        <v>1</v>
      </c>
      <c r="E6" s="1">
        <v>9</v>
      </c>
      <c r="F6" s="1">
        <v>8</v>
      </c>
      <c r="G6" s="1">
        <v>3</v>
      </c>
      <c r="H6" s="1">
        <v>4</v>
      </c>
      <c r="I6" s="1">
        <v>4</v>
      </c>
      <c r="J6" s="1">
        <v>0</v>
      </c>
      <c r="K6" s="1">
        <v>0</v>
      </c>
      <c r="L6" s="1">
        <v>0</v>
      </c>
      <c r="M6" s="1">
        <v>4</v>
      </c>
      <c r="N6" s="468">
        <v>0.5</v>
      </c>
      <c r="O6" s="1">
        <v>1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468">
        <v>0.55600000000000005</v>
      </c>
      <c r="V6" s="468">
        <v>0.5</v>
      </c>
      <c r="W6" s="468">
        <v>1.056</v>
      </c>
      <c r="X6" s="468">
        <v>0.4</v>
      </c>
    </row>
    <row r="7" spans="2:24">
      <c r="B7" s="1">
        <v>19</v>
      </c>
      <c r="C7" s="1" t="s">
        <v>417</v>
      </c>
      <c r="D7" s="1">
        <v>4</v>
      </c>
      <c r="E7" s="1">
        <v>20</v>
      </c>
      <c r="F7" s="1">
        <v>14</v>
      </c>
      <c r="G7" s="1">
        <v>8</v>
      </c>
      <c r="H7" s="1">
        <v>7</v>
      </c>
      <c r="I7" s="1">
        <v>3</v>
      </c>
      <c r="J7" s="1">
        <v>2</v>
      </c>
      <c r="K7" s="1">
        <v>2</v>
      </c>
      <c r="L7" s="1">
        <v>0</v>
      </c>
      <c r="M7" s="1">
        <v>6</v>
      </c>
      <c r="N7" s="468">
        <v>0.5</v>
      </c>
      <c r="O7" s="1">
        <v>0</v>
      </c>
      <c r="P7" s="1">
        <v>1</v>
      </c>
      <c r="Q7" s="1">
        <v>5</v>
      </c>
      <c r="R7" s="1">
        <v>3</v>
      </c>
      <c r="S7" s="1">
        <v>0</v>
      </c>
      <c r="T7" s="1">
        <v>1</v>
      </c>
      <c r="U7" s="468">
        <v>0.6</v>
      </c>
      <c r="V7" s="468">
        <v>0.92900000000000005</v>
      </c>
      <c r="W7" s="468">
        <v>1.5289999999999999</v>
      </c>
      <c r="X7" s="468">
        <v>0.375</v>
      </c>
    </row>
    <row r="8" spans="2:24">
      <c r="B8" s="1">
        <v>5</v>
      </c>
      <c r="C8" s="1" t="s">
        <v>416</v>
      </c>
      <c r="D8" s="1">
        <v>10</v>
      </c>
      <c r="E8" s="1">
        <v>50</v>
      </c>
      <c r="F8" s="1">
        <v>45</v>
      </c>
      <c r="G8" s="1">
        <v>19</v>
      </c>
      <c r="H8" s="1">
        <v>22</v>
      </c>
      <c r="I8" s="1">
        <v>14</v>
      </c>
      <c r="J8" s="1">
        <v>5</v>
      </c>
      <c r="K8" s="1">
        <v>3</v>
      </c>
      <c r="L8" s="1">
        <v>0</v>
      </c>
      <c r="M8" s="1">
        <v>16</v>
      </c>
      <c r="N8" s="468">
        <v>0.48899999999999999</v>
      </c>
      <c r="O8" s="1">
        <v>5</v>
      </c>
      <c r="P8" s="1">
        <v>4</v>
      </c>
      <c r="Q8" s="1">
        <v>0</v>
      </c>
      <c r="R8" s="1">
        <v>7</v>
      </c>
      <c r="S8" s="1">
        <v>1</v>
      </c>
      <c r="T8" s="1">
        <v>0</v>
      </c>
      <c r="U8" s="468">
        <v>0.54</v>
      </c>
      <c r="V8" s="468">
        <v>0.73299999999999998</v>
      </c>
      <c r="W8" s="468">
        <v>1.2729999999999999</v>
      </c>
      <c r="X8" s="468">
        <v>0.48</v>
      </c>
    </row>
    <row r="9" spans="2:24">
      <c r="B9" s="1">
        <v>24</v>
      </c>
      <c r="C9" s="1" t="s">
        <v>355</v>
      </c>
      <c r="D9" s="1">
        <v>12</v>
      </c>
      <c r="E9" s="1">
        <v>53</v>
      </c>
      <c r="F9" s="1">
        <v>43</v>
      </c>
      <c r="G9" s="1">
        <v>21</v>
      </c>
      <c r="H9" s="1">
        <v>19</v>
      </c>
      <c r="I9" s="1">
        <v>17</v>
      </c>
      <c r="J9" s="1">
        <v>1</v>
      </c>
      <c r="K9" s="1">
        <v>1</v>
      </c>
      <c r="L9" s="1">
        <v>0</v>
      </c>
      <c r="M9" s="1">
        <v>11</v>
      </c>
      <c r="N9" s="468">
        <v>0.442</v>
      </c>
      <c r="O9" s="1">
        <v>9</v>
      </c>
      <c r="P9" s="1">
        <v>4</v>
      </c>
      <c r="Q9" s="1">
        <v>0</v>
      </c>
      <c r="R9" s="1">
        <v>10</v>
      </c>
      <c r="S9" s="1">
        <v>0</v>
      </c>
      <c r="T9" s="1">
        <v>1</v>
      </c>
      <c r="U9" s="468">
        <v>0.52800000000000002</v>
      </c>
      <c r="V9" s="468">
        <v>0.51200000000000001</v>
      </c>
      <c r="W9" s="468">
        <v>1.04</v>
      </c>
      <c r="X9" s="468">
        <v>0.5</v>
      </c>
    </row>
    <row r="10" spans="2:24">
      <c r="B10" s="1">
        <v>37</v>
      </c>
      <c r="C10" s="1" t="s">
        <v>418</v>
      </c>
      <c r="D10" s="1">
        <v>14</v>
      </c>
      <c r="E10" s="1">
        <v>64</v>
      </c>
      <c r="F10" s="1">
        <v>45</v>
      </c>
      <c r="G10" s="1">
        <v>25</v>
      </c>
      <c r="H10" s="1">
        <v>19</v>
      </c>
      <c r="I10" s="1">
        <v>10</v>
      </c>
      <c r="J10" s="1">
        <v>4</v>
      </c>
      <c r="K10" s="1">
        <v>5</v>
      </c>
      <c r="L10" s="1">
        <v>0</v>
      </c>
      <c r="M10" s="1">
        <v>8</v>
      </c>
      <c r="N10" s="468">
        <v>0.42199999999999999</v>
      </c>
      <c r="O10" s="1">
        <v>17</v>
      </c>
      <c r="P10" s="1">
        <v>10</v>
      </c>
      <c r="Q10" s="1">
        <v>1</v>
      </c>
      <c r="R10" s="1">
        <v>4</v>
      </c>
      <c r="S10" s="1">
        <v>0</v>
      </c>
      <c r="T10" s="1">
        <v>1</v>
      </c>
      <c r="U10" s="468">
        <v>0.57799999999999996</v>
      </c>
      <c r="V10" s="468">
        <v>0.73299999999999998</v>
      </c>
      <c r="W10" s="468">
        <v>1.3109999999999999</v>
      </c>
      <c r="X10" s="468">
        <v>0.45500000000000002</v>
      </c>
    </row>
    <row r="11" spans="2:24">
      <c r="B11" s="1">
        <v>2</v>
      </c>
      <c r="C11" s="1" t="s">
        <v>419</v>
      </c>
      <c r="D11" s="1">
        <v>15</v>
      </c>
      <c r="E11" s="1">
        <v>67</v>
      </c>
      <c r="F11" s="1">
        <v>61</v>
      </c>
      <c r="G11" s="1">
        <v>18</v>
      </c>
      <c r="H11" s="1">
        <v>22</v>
      </c>
      <c r="I11" s="1">
        <v>18</v>
      </c>
      <c r="J11" s="1">
        <v>2</v>
      </c>
      <c r="K11" s="1">
        <v>2</v>
      </c>
      <c r="L11" s="1">
        <v>0</v>
      </c>
      <c r="M11" s="1">
        <v>25</v>
      </c>
      <c r="N11" s="468">
        <v>0.36099999999999999</v>
      </c>
      <c r="O11" s="1">
        <v>4</v>
      </c>
      <c r="P11" s="1">
        <v>15</v>
      </c>
      <c r="Q11" s="1">
        <v>1</v>
      </c>
      <c r="R11" s="1">
        <v>6</v>
      </c>
      <c r="S11" s="1">
        <v>0</v>
      </c>
      <c r="T11" s="1">
        <v>1</v>
      </c>
      <c r="U11" s="468">
        <v>0.40300000000000002</v>
      </c>
      <c r="V11" s="468">
        <v>0.45900000000000002</v>
      </c>
      <c r="W11" s="468">
        <v>0.86199999999999999</v>
      </c>
      <c r="X11" s="468">
        <v>0.40500000000000003</v>
      </c>
    </row>
    <row r="12" spans="2:24">
      <c r="B12" s="1">
        <v>23</v>
      </c>
      <c r="C12" s="1" t="s">
        <v>352</v>
      </c>
      <c r="D12" s="1">
        <v>5</v>
      </c>
      <c r="E12" s="1">
        <v>37</v>
      </c>
      <c r="F12" s="1">
        <v>31</v>
      </c>
      <c r="G12" s="1">
        <v>9</v>
      </c>
      <c r="H12" s="1">
        <v>11</v>
      </c>
      <c r="I12" s="1">
        <v>7</v>
      </c>
      <c r="J12" s="1">
        <v>3</v>
      </c>
      <c r="K12" s="1">
        <v>1</v>
      </c>
      <c r="L12" s="1">
        <v>0</v>
      </c>
      <c r="M12" s="1">
        <v>18</v>
      </c>
      <c r="N12" s="468">
        <v>0.35499999999999998</v>
      </c>
      <c r="O12" s="1">
        <v>3</v>
      </c>
      <c r="P12" s="1">
        <v>1</v>
      </c>
      <c r="Q12" s="1">
        <v>3</v>
      </c>
      <c r="R12" s="1">
        <v>4</v>
      </c>
      <c r="S12" s="1">
        <v>0</v>
      </c>
      <c r="T12" s="1">
        <v>0</v>
      </c>
      <c r="U12" s="468">
        <v>0.45900000000000002</v>
      </c>
      <c r="V12" s="468">
        <v>0.51600000000000001</v>
      </c>
      <c r="W12" s="468">
        <v>0.97599999999999998</v>
      </c>
      <c r="X12" s="468">
        <v>0.38900000000000001</v>
      </c>
    </row>
    <row r="13" spans="2:24">
      <c r="B13" s="1">
        <v>47</v>
      </c>
      <c r="C13" s="1" t="s">
        <v>354</v>
      </c>
      <c r="D13" s="1">
        <v>10</v>
      </c>
      <c r="E13" s="1">
        <v>56</v>
      </c>
      <c r="F13" s="1">
        <v>48</v>
      </c>
      <c r="G13" s="1">
        <v>14</v>
      </c>
      <c r="H13" s="1">
        <v>17</v>
      </c>
      <c r="I13" s="1">
        <v>15</v>
      </c>
      <c r="J13" s="1">
        <v>2</v>
      </c>
      <c r="K13" s="1">
        <v>0</v>
      </c>
      <c r="L13" s="1">
        <v>0</v>
      </c>
      <c r="M13" s="1">
        <v>9</v>
      </c>
      <c r="N13" s="468">
        <v>0.35399999999999998</v>
      </c>
      <c r="O13" s="1">
        <v>7</v>
      </c>
      <c r="P13" s="1">
        <v>13</v>
      </c>
      <c r="Q13" s="1">
        <v>1</v>
      </c>
      <c r="R13" s="1">
        <v>13</v>
      </c>
      <c r="S13" s="1">
        <v>2</v>
      </c>
      <c r="T13" s="1">
        <v>0</v>
      </c>
      <c r="U13" s="468">
        <v>0.44600000000000001</v>
      </c>
      <c r="V13" s="468">
        <v>0.39600000000000002</v>
      </c>
      <c r="W13" s="468">
        <v>0.84199999999999997</v>
      </c>
      <c r="X13" s="468">
        <v>0.316</v>
      </c>
    </row>
    <row r="14" spans="2:24">
      <c r="B14" s="1">
        <v>12</v>
      </c>
      <c r="C14" s="1" t="s">
        <v>420</v>
      </c>
      <c r="D14" s="1">
        <v>9</v>
      </c>
      <c r="E14" s="1">
        <v>35</v>
      </c>
      <c r="F14" s="1">
        <v>31</v>
      </c>
      <c r="G14" s="1">
        <v>8</v>
      </c>
      <c r="H14" s="1">
        <v>9</v>
      </c>
      <c r="I14" s="1">
        <v>9</v>
      </c>
      <c r="J14" s="1">
        <v>0</v>
      </c>
      <c r="K14" s="1">
        <v>0</v>
      </c>
      <c r="L14" s="1">
        <v>0</v>
      </c>
      <c r="M14" s="1">
        <v>5</v>
      </c>
      <c r="N14" s="468">
        <v>0.28999999999999998</v>
      </c>
      <c r="O14" s="1">
        <v>3</v>
      </c>
      <c r="P14" s="1">
        <v>3</v>
      </c>
      <c r="Q14" s="1">
        <v>1</v>
      </c>
      <c r="R14" s="1">
        <v>4</v>
      </c>
      <c r="S14" s="1">
        <v>1</v>
      </c>
      <c r="T14" s="1">
        <v>0</v>
      </c>
      <c r="U14" s="468">
        <v>0.371</v>
      </c>
      <c r="V14" s="468">
        <v>0.28999999999999998</v>
      </c>
      <c r="W14" s="468">
        <v>0.66200000000000003</v>
      </c>
      <c r="X14" s="468">
        <v>0.316</v>
      </c>
    </row>
    <row r="15" spans="2:24">
      <c r="B15" s="1">
        <v>72</v>
      </c>
      <c r="C15" s="1" t="s">
        <v>356</v>
      </c>
      <c r="D15" s="1">
        <v>15</v>
      </c>
      <c r="E15" s="1">
        <v>65</v>
      </c>
      <c r="F15" s="1">
        <v>59</v>
      </c>
      <c r="G15" s="1">
        <v>17</v>
      </c>
      <c r="H15" s="1">
        <v>17</v>
      </c>
      <c r="I15" s="1">
        <v>13</v>
      </c>
      <c r="J15" s="1">
        <v>2</v>
      </c>
      <c r="K15" s="1">
        <v>2</v>
      </c>
      <c r="L15" s="1">
        <v>0</v>
      </c>
      <c r="M15" s="1">
        <v>11</v>
      </c>
      <c r="N15" s="468">
        <v>0.28799999999999998</v>
      </c>
      <c r="O15" s="1">
        <v>6</v>
      </c>
      <c r="P15" s="1">
        <v>21</v>
      </c>
      <c r="Q15" s="1">
        <v>0</v>
      </c>
      <c r="R15" s="1">
        <v>17</v>
      </c>
      <c r="S15" s="1">
        <v>0</v>
      </c>
      <c r="T15" s="1">
        <v>0</v>
      </c>
      <c r="U15" s="468">
        <v>0.35399999999999998</v>
      </c>
      <c r="V15" s="468">
        <v>0.39</v>
      </c>
      <c r="W15" s="468">
        <v>0.74399999999999999</v>
      </c>
      <c r="X15" s="468">
        <v>0.35299999999999998</v>
      </c>
    </row>
    <row r="16" spans="2:24">
      <c r="B16" s="1">
        <v>9</v>
      </c>
      <c r="C16" s="1" t="s">
        <v>421</v>
      </c>
      <c r="D16" s="1">
        <v>6</v>
      </c>
      <c r="E16" s="1">
        <v>24</v>
      </c>
      <c r="F16" s="1">
        <v>18</v>
      </c>
      <c r="G16" s="1">
        <v>9</v>
      </c>
      <c r="H16" s="1">
        <v>5</v>
      </c>
      <c r="I16" s="1">
        <v>3</v>
      </c>
      <c r="J16" s="1">
        <v>0</v>
      </c>
      <c r="K16" s="1">
        <v>2</v>
      </c>
      <c r="L16" s="1">
        <v>0</v>
      </c>
      <c r="M16" s="1">
        <v>6</v>
      </c>
      <c r="N16" s="468">
        <v>0.27800000000000002</v>
      </c>
      <c r="O16" s="1">
        <v>3</v>
      </c>
      <c r="P16" s="1">
        <v>6</v>
      </c>
      <c r="Q16" s="1">
        <v>2</v>
      </c>
      <c r="R16" s="1">
        <v>2</v>
      </c>
      <c r="S16" s="1">
        <v>0</v>
      </c>
      <c r="T16" s="1">
        <v>1</v>
      </c>
      <c r="U16" s="468">
        <v>0.41699999999999998</v>
      </c>
      <c r="V16" s="468">
        <v>0.5</v>
      </c>
      <c r="W16" s="468">
        <v>0.91700000000000004</v>
      </c>
      <c r="X16" s="468">
        <v>0.375</v>
      </c>
    </row>
    <row r="17" spans="2:24">
      <c r="B17" s="1">
        <v>42</v>
      </c>
      <c r="C17" s="1" t="s">
        <v>422</v>
      </c>
      <c r="D17" s="1">
        <v>13</v>
      </c>
      <c r="E17" s="1">
        <v>55</v>
      </c>
      <c r="F17" s="1">
        <v>47</v>
      </c>
      <c r="G17" s="1">
        <v>14</v>
      </c>
      <c r="H17" s="1">
        <v>11</v>
      </c>
      <c r="I17" s="1">
        <v>10</v>
      </c>
      <c r="J17" s="1">
        <v>0</v>
      </c>
      <c r="K17" s="1">
        <v>1</v>
      </c>
      <c r="L17" s="1">
        <v>0</v>
      </c>
      <c r="M17" s="1">
        <v>13</v>
      </c>
      <c r="N17" s="468">
        <v>0.23400000000000001</v>
      </c>
      <c r="O17" s="1">
        <v>4</v>
      </c>
      <c r="P17" s="1">
        <v>8</v>
      </c>
      <c r="Q17" s="1">
        <v>4</v>
      </c>
      <c r="R17" s="1">
        <v>7</v>
      </c>
      <c r="S17" s="1">
        <v>0</v>
      </c>
      <c r="T17" s="1">
        <v>0</v>
      </c>
      <c r="U17" s="468">
        <v>0.34499999999999997</v>
      </c>
      <c r="V17" s="468">
        <v>0.27700000000000002</v>
      </c>
      <c r="W17" s="468">
        <v>0.622</v>
      </c>
      <c r="X17" s="468">
        <v>0.26900000000000002</v>
      </c>
    </row>
    <row r="18" spans="2:24">
      <c r="B18" s="1">
        <v>78</v>
      </c>
      <c r="C18" s="1" t="s">
        <v>423</v>
      </c>
      <c r="D18" s="1">
        <v>5</v>
      </c>
      <c r="E18" s="1">
        <v>19</v>
      </c>
      <c r="F18" s="1">
        <v>14</v>
      </c>
      <c r="G18" s="1">
        <v>4</v>
      </c>
      <c r="H18" s="1">
        <v>3</v>
      </c>
      <c r="I18" s="1">
        <v>3</v>
      </c>
      <c r="J18" s="1">
        <v>0</v>
      </c>
      <c r="K18" s="1">
        <v>0</v>
      </c>
      <c r="L18" s="1">
        <v>0</v>
      </c>
      <c r="M18" s="1">
        <v>5</v>
      </c>
      <c r="N18" s="468">
        <v>0.214</v>
      </c>
      <c r="O18" s="1">
        <v>4</v>
      </c>
      <c r="P18" s="1">
        <v>5</v>
      </c>
      <c r="Q18" s="1">
        <v>1</v>
      </c>
      <c r="R18" s="1">
        <v>2</v>
      </c>
      <c r="S18" s="1">
        <v>0</v>
      </c>
      <c r="T18" s="1">
        <v>0</v>
      </c>
      <c r="U18" s="468">
        <v>0.42099999999999999</v>
      </c>
      <c r="V18" s="468">
        <v>0.214</v>
      </c>
      <c r="W18" s="468">
        <v>0.63500000000000001</v>
      </c>
      <c r="X18" s="468">
        <v>0.28599999999999998</v>
      </c>
    </row>
    <row r="19" spans="2:24">
      <c r="B19" s="1">
        <v>61</v>
      </c>
      <c r="C19" s="1" t="s">
        <v>424</v>
      </c>
      <c r="D19" s="1">
        <v>3</v>
      </c>
      <c r="E19" s="1">
        <v>11</v>
      </c>
      <c r="F19" s="1">
        <v>10</v>
      </c>
      <c r="G19" s="1">
        <v>2</v>
      </c>
      <c r="H19" s="1">
        <v>2</v>
      </c>
      <c r="I19" s="1">
        <v>1</v>
      </c>
      <c r="J19" s="1">
        <v>1</v>
      </c>
      <c r="K19" s="1">
        <v>0</v>
      </c>
      <c r="L19" s="1">
        <v>0</v>
      </c>
      <c r="M19" s="1">
        <v>2</v>
      </c>
      <c r="N19" s="468">
        <v>0.2</v>
      </c>
      <c r="O19" s="1">
        <v>1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468">
        <v>0.27300000000000002</v>
      </c>
      <c r="V19" s="468">
        <v>0.3</v>
      </c>
      <c r="W19" s="468">
        <v>0.57299999999999995</v>
      </c>
      <c r="X19" s="468">
        <v>0.2</v>
      </c>
    </row>
    <row r="20" spans="2:24" ht="14.95" thickBot="1">
      <c r="B20" s="1">
        <v>10</v>
      </c>
      <c r="C20" s="1" t="s">
        <v>425</v>
      </c>
      <c r="D20" s="1">
        <v>6</v>
      </c>
      <c r="E20" s="1">
        <v>18</v>
      </c>
      <c r="F20" s="1">
        <v>16</v>
      </c>
      <c r="G20" s="1">
        <v>1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1</v>
      </c>
      <c r="N20" s="468">
        <v>0.125</v>
      </c>
      <c r="O20" s="1">
        <v>1</v>
      </c>
      <c r="P20" s="1">
        <v>11</v>
      </c>
      <c r="Q20" s="1">
        <v>1</v>
      </c>
      <c r="R20" s="1">
        <v>2</v>
      </c>
      <c r="S20" s="1">
        <v>0</v>
      </c>
      <c r="T20" s="1">
        <v>0</v>
      </c>
      <c r="U20" s="468">
        <v>0.222</v>
      </c>
      <c r="V20" s="468">
        <v>0.125</v>
      </c>
      <c r="W20" s="468">
        <v>0.34699999999999998</v>
      </c>
      <c r="X20" s="468">
        <v>0</v>
      </c>
    </row>
    <row r="21" spans="2:24" ht="14.95" thickTop="1">
      <c r="B21" s="469"/>
      <c r="C21" s="469" t="s">
        <v>353</v>
      </c>
      <c r="D21" s="469">
        <v>15</v>
      </c>
      <c r="E21" s="469">
        <v>588</v>
      </c>
      <c r="F21" s="469">
        <v>494</v>
      </c>
      <c r="G21" s="469">
        <v>175</v>
      </c>
      <c r="H21" s="469">
        <v>173</v>
      </c>
      <c r="I21" s="469">
        <v>131</v>
      </c>
      <c r="J21" s="469">
        <v>22</v>
      </c>
      <c r="K21" s="469">
        <v>20</v>
      </c>
      <c r="L21" s="469">
        <v>0</v>
      </c>
      <c r="M21" s="469">
        <v>141</v>
      </c>
      <c r="N21" s="470">
        <v>0.35</v>
      </c>
      <c r="O21" s="469">
        <v>69</v>
      </c>
      <c r="P21" s="469">
        <v>106</v>
      </c>
      <c r="Q21" s="469">
        <v>20</v>
      </c>
      <c r="R21" s="469">
        <v>81</v>
      </c>
      <c r="S21" s="469">
        <v>4</v>
      </c>
      <c r="T21" s="469">
        <v>5</v>
      </c>
      <c r="U21" s="470">
        <v>0.44600000000000001</v>
      </c>
      <c r="V21" s="470">
        <v>0.47599999999999998</v>
      </c>
      <c r="W21" s="470">
        <v>0.92100000000000004</v>
      </c>
      <c r="X21" s="470">
        <v>0.36799999999999999</v>
      </c>
    </row>
    <row r="25" spans="2:24">
      <c r="C25"/>
    </row>
    <row r="26" spans="2:24" ht="23.8">
      <c r="C26"/>
      <c r="D26" s="466" t="s">
        <v>431</v>
      </c>
    </row>
    <row r="27" spans="2:24">
      <c r="C27"/>
    </row>
    <row r="28" spans="2:24">
      <c r="B28" s="471" t="s">
        <v>6</v>
      </c>
      <c r="C28" s="471" t="s">
        <v>7</v>
      </c>
      <c r="D28" s="471" t="s">
        <v>66</v>
      </c>
      <c r="E28" s="471" t="s">
        <v>67</v>
      </c>
      <c r="F28" s="471" t="s">
        <v>68</v>
      </c>
      <c r="G28" s="471" t="s">
        <v>125</v>
      </c>
      <c r="H28" s="471" t="s">
        <v>351</v>
      </c>
      <c r="I28" s="471" t="s">
        <v>126</v>
      </c>
      <c r="J28" s="471" t="s">
        <v>82</v>
      </c>
      <c r="K28" s="471" t="s">
        <v>127</v>
      </c>
      <c r="L28" s="471" t="s">
        <v>128</v>
      </c>
      <c r="M28" s="471" t="s">
        <v>129</v>
      </c>
      <c r="N28" s="471" t="s">
        <v>83</v>
      </c>
      <c r="O28" s="471" t="s">
        <v>1</v>
      </c>
      <c r="P28" s="471" t="s">
        <v>130</v>
      </c>
      <c r="Q28" s="471" t="s">
        <v>131</v>
      </c>
      <c r="R28" s="471" t="s">
        <v>132</v>
      </c>
      <c r="S28" s="471" t="s">
        <v>133</v>
      </c>
      <c r="T28" s="471" t="s">
        <v>95</v>
      </c>
      <c r="U28" s="471" t="s">
        <v>134</v>
      </c>
    </row>
    <row r="29" spans="2:24">
      <c r="B29" s="472">
        <v>23</v>
      </c>
      <c r="C29" s="472" t="s">
        <v>352</v>
      </c>
      <c r="D29" s="472">
        <v>5</v>
      </c>
      <c r="E29" s="472">
        <v>0</v>
      </c>
      <c r="F29" s="472">
        <v>1</v>
      </c>
      <c r="G29" s="472">
        <v>2</v>
      </c>
      <c r="H29" s="472">
        <v>0</v>
      </c>
      <c r="I29" s="473">
        <v>14.33</v>
      </c>
      <c r="J29" s="472">
        <v>28</v>
      </c>
      <c r="K29" s="472">
        <v>11</v>
      </c>
      <c r="L29" s="473">
        <v>5.68</v>
      </c>
      <c r="M29" s="472">
        <v>12</v>
      </c>
      <c r="N29" s="472">
        <v>31</v>
      </c>
      <c r="O29" s="472">
        <v>5</v>
      </c>
      <c r="P29" s="472">
        <v>0</v>
      </c>
      <c r="Q29" s="473">
        <v>2.4</v>
      </c>
      <c r="R29" s="472">
        <v>1</v>
      </c>
      <c r="S29" s="474">
        <v>2.512</v>
      </c>
      <c r="T29" s="474">
        <v>0.42</v>
      </c>
      <c r="U29" s="474">
        <v>0.38300000000000001</v>
      </c>
    </row>
    <row r="30" spans="2:24">
      <c r="B30" s="472">
        <v>42</v>
      </c>
      <c r="C30" s="472" t="s">
        <v>422</v>
      </c>
      <c r="D30" s="472">
        <v>12</v>
      </c>
      <c r="E30" s="472">
        <v>4</v>
      </c>
      <c r="F30" s="472">
        <v>4</v>
      </c>
      <c r="G30" s="472">
        <v>0</v>
      </c>
      <c r="H30" s="472">
        <v>0</v>
      </c>
      <c r="I30" s="473">
        <v>40.33</v>
      </c>
      <c r="J30" s="472">
        <v>79</v>
      </c>
      <c r="K30" s="472">
        <v>48</v>
      </c>
      <c r="L30" s="473">
        <v>8.43</v>
      </c>
      <c r="M30" s="472">
        <v>23</v>
      </c>
      <c r="N30" s="472">
        <v>76</v>
      </c>
      <c r="O30" s="472">
        <v>25</v>
      </c>
      <c r="P30" s="472">
        <v>0</v>
      </c>
      <c r="Q30" s="473">
        <v>0.92</v>
      </c>
      <c r="R30" s="472">
        <v>4</v>
      </c>
      <c r="S30" s="474">
        <v>2.504</v>
      </c>
      <c r="T30" s="474">
        <v>0.42899999999999999</v>
      </c>
      <c r="U30" s="474">
        <v>0.35699999999999998</v>
      </c>
    </row>
    <row r="31" spans="2:24">
      <c r="B31" s="472">
        <v>24</v>
      </c>
      <c r="C31" s="472" t="s">
        <v>355</v>
      </c>
      <c r="D31" s="472">
        <v>11</v>
      </c>
      <c r="E31" s="472">
        <v>1</v>
      </c>
      <c r="F31" s="472">
        <v>2</v>
      </c>
      <c r="G31" s="472">
        <v>0</v>
      </c>
      <c r="H31" s="472">
        <v>0</v>
      </c>
      <c r="I31" s="473">
        <v>31.67</v>
      </c>
      <c r="J31" s="472">
        <v>52</v>
      </c>
      <c r="K31" s="472">
        <v>36</v>
      </c>
      <c r="L31" s="473">
        <v>8.99</v>
      </c>
      <c r="M31" s="472">
        <v>44</v>
      </c>
      <c r="N31" s="472">
        <v>47</v>
      </c>
      <c r="O31" s="472">
        <v>45</v>
      </c>
      <c r="P31" s="472">
        <v>0</v>
      </c>
      <c r="Q31" s="473">
        <v>0.98</v>
      </c>
      <c r="R31" s="472">
        <v>6</v>
      </c>
      <c r="S31" s="474">
        <v>2.9049999999999998</v>
      </c>
      <c r="T31" s="474">
        <v>0.48799999999999999</v>
      </c>
      <c r="U31" s="474">
        <v>0.315</v>
      </c>
    </row>
    <row r="32" spans="2:24">
      <c r="B32" s="472">
        <v>9</v>
      </c>
      <c r="C32" s="472" t="s">
        <v>421</v>
      </c>
      <c r="D32" s="472">
        <v>3</v>
      </c>
      <c r="E32" s="472">
        <v>0</v>
      </c>
      <c r="F32" s="472">
        <v>0</v>
      </c>
      <c r="G32" s="472">
        <v>1</v>
      </c>
      <c r="H32" s="472">
        <v>0</v>
      </c>
      <c r="I32" s="473">
        <v>4.67</v>
      </c>
      <c r="J32" s="472">
        <v>23</v>
      </c>
      <c r="K32" s="472">
        <v>12</v>
      </c>
      <c r="L32" s="473">
        <v>14.57</v>
      </c>
      <c r="M32" s="472">
        <v>2</v>
      </c>
      <c r="N32" s="472">
        <v>14</v>
      </c>
      <c r="O32" s="472">
        <v>14</v>
      </c>
      <c r="P32" s="472">
        <v>0</v>
      </c>
      <c r="Q32" s="473">
        <v>0.14000000000000001</v>
      </c>
      <c r="R32" s="472">
        <v>1</v>
      </c>
      <c r="S32" s="474">
        <v>6</v>
      </c>
      <c r="T32" s="474">
        <v>0.67400000000000004</v>
      </c>
      <c r="U32" s="474">
        <v>0.51900000000000002</v>
      </c>
    </row>
    <row r="33" spans="2:21">
      <c r="B33" s="472">
        <v>61</v>
      </c>
      <c r="C33" s="472" t="s">
        <v>424</v>
      </c>
      <c r="D33" s="472">
        <v>1</v>
      </c>
      <c r="E33" s="472">
        <v>0</v>
      </c>
      <c r="F33" s="472">
        <v>0</v>
      </c>
      <c r="G33" s="472">
        <v>0</v>
      </c>
      <c r="H33" s="472">
        <v>0</v>
      </c>
      <c r="I33" s="473">
        <v>1.67</v>
      </c>
      <c r="J33" s="472">
        <v>7</v>
      </c>
      <c r="K33" s="472">
        <v>4</v>
      </c>
      <c r="L33" s="473">
        <v>16.8</v>
      </c>
      <c r="M33" s="472">
        <v>2</v>
      </c>
      <c r="N33" s="472">
        <v>7</v>
      </c>
      <c r="O33" s="472">
        <v>2</v>
      </c>
      <c r="P33" s="472">
        <v>0</v>
      </c>
      <c r="Q33" s="473">
        <v>1</v>
      </c>
      <c r="R33" s="472">
        <v>0</v>
      </c>
      <c r="S33" s="474">
        <v>5.4</v>
      </c>
      <c r="T33" s="474">
        <v>0.64300000000000002</v>
      </c>
      <c r="U33" s="474">
        <v>0.58299999999999996</v>
      </c>
    </row>
    <row r="34" spans="2:21">
      <c r="B34" s="472">
        <v>47</v>
      </c>
      <c r="C34" s="472" t="s">
        <v>354</v>
      </c>
      <c r="D34" s="472">
        <v>1</v>
      </c>
      <c r="E34" s="472">
        <v>0</v>
      </c>
      <c r="F34" s="472">
        <v>0</v>
      </c>
      <c r="G34" s="472">
        <v>0</v>
      </c>
      <c r="H34" s="472">
        <v>0</v>
      </c>
      <c r="I34" s="473">
        <v>1</v>
      </c>
      <c r="J34" s="472">
        <v>10</v>
      </c>
      <c r="K34" s="472">
        <v>4</v>
      </c>
      <c r="L34" s="473">
        <v>20</v>
      </c>
      <c r="M34" s="472">
        <v>1</v>
      </c>
      <c r="N34" s="472">
        <v>6</v>
      </c>
      <c r="O34" s="472">
        <v>3</v>
      </c>
      <c r="P34" s="472">
        <v>0</v>
      </c>
      <c r="Q34" s="473">
        <v>0.33</v>
      </c>
      <c r="R34" s="472">
        <v>1</v>
      </c>
      <c r="S34" s="474">
        <v>9</v>
      </c>
      <c r="T34" s="474">
        <v>0.71399999999999997</v>
      </c>
      <c r="U34" s="474">
        <v>0.6</v>
      </c>
    </row>
    <row r="35" spans="2:21">
      <c r="B35" s="472">
        <v>5</v>
      </c>
      <c r="C35" s="472" t="s">
        <v>416</v>
      </c>
      <c r="D35" s="472">
        <v>5</v>
      </c>
      <c r="E35" s="472">
        <v>1</v>
      </c>
      <c r="F35" s="472">
        <v>1</v>
      </c>
      <c r="G35" s="472">
        <v>1</v>
      </c>
      <c r="H35" s="472">
        <v>0</v>
      </c>
      <c r="I35" s="473">
        <v>5</v>
      </c>
      <c r="J35" s="472">
        <v>16</v>
      </c>
      <c r="K35" s="472">
        <v>14</v>
      </c>
      <c r="L35" s="473">
        <v>21.28</v>
      </c>
      <c r="M35" s="472">
        <v>3</v>
      </c>
      <c r="N35" s="472">
        <v>18</v>
      </c>
      <c r="O35" s="472">
        <v>4</v>
      </c>
      <c r="P35" s="472">
        <v>0</v>
      </c>
      <c r="Q35" s="473">
        <v>0.75</v>
      </c>
      <c r="R35" s="472">
        <v>2</v>
      </c>
      <c r="S35" s="474">
        <v>4.4000000000000004</v>
      </c>
      <c r="T35" s="474">
        <v>0.6</v>
      </c>
      <c r="U35" s="474">
        <v>0.52900000000000003</v>
      </c>
    </row>
    <row r="36" spans="2:21" ht="14.95" thickBot="1">
      <c r="B36" s="472">
        <v>2</v>
      </c>
      <c r="C36" s="472" t="s">
        <v>419</v>
      </c>
      <c r="D36" s="472">
        <v>2</v>
      </c>
      <c r="E36" s="472">
        <v>0</v>
      </c>
      <c r="F36" s="472">
        <v>1</v>
      </c>
      <c r="G36" s="472">
        <v>0</v>
      </c>
      <c r="H36" s="472">
        <v>0</v>
      </c>
      <c r="I36" s="473">
        <v>1.33</v>
      </c>
      <c r="J36" s="472">
        <v>18</v>
      </c>
      <c r="K36" s="472">
        <v>13</v>
      </c>
      <c r="L36" s="473">
        <v>58.5</v>
      </c>
      <c r="M36" s="472">
        <v>1</v>
      </c>
      <c r="N36" s="472">
        <v>5</v>
      </c>
      <c r="O36" s="472">
        <v>11</v>
      </c>
      <c r="P36" s="472">
        <v>0</v>
      </c>
      <c r="Q36" s="473">
        <v>0.09</v>
      </c>
      <c r="R36" s="472">
        <v>2</v>
      </c>
      <c r="S36" s="474">
        <v>12</v>
      </c>
      <c r="T36" s="474">
        <v>0.78300000000000003</v>
      </c>
      <c r="U36" s="474">
        <v>0.5</v>
      </c>
    </row>
    <row r="37" spans="2:21" ht="14.95" thickTop="1">
      <c r="B37" s="475"/>
      <c r="C37" s="475" t="s">
        <v>353</v>
      </c>
      <c r="D37" s="475">
        <v>15</v>
      </c>
      <c r="E37" s="475">
        <v>6</v>
      </c>
      <c r="F37" s="475">
        <v>9</v>
      </c>
      <c r="G37" s="475">
        <v>4</v>
      </c>
      <c r="H37" s="475">
        <v>0</v>
      </c>
      <c r="I37" s="476">
        <v>100</v>
      </c>
      <c r="J37" s="475">
        <v>233</v>
      </c>
      <c r="K37" s="475">
        <v>142</v>
      </c>
      <c r="L37" s="476">
        <v>10.224</v>
      </c>
      <c r="M37" s="475">
        <v>88</v>
      </c>
      <c r="N37" s="475">
        <v>204</v>
      </c>
      <c r="O37" s="475">
        <v>109</v>
      </c>
      <c r="P37" s="475">
        <v>0</v>
      </c>
      <c r="Q37" s="476">
        <v>0.80733944954128445</v>
      </c>
      <c r="R37" s="475">
        <v>17</v>
      </c>
      <c r="S37" s="477">
        <v>3.13</v>
      </c>
      <c r="T37" s="477">
        <v>0.4940119760479042</v>
      </c>
      <c r="U37" s="477">
        <v>0.38059701492537312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70" zoomScaleNormal="70" workbookViewId="0">
      <selection activeCell="T24" sqref="T24"/>
    </sheetView>
  </sheetViews>
  <sheetFormatPr defaultRowHeight="21.1"/>
  <cols>
    <col min="1" max="1" width="1.75"/>
    <col min="2" max="2" width="10.75" style="1" bestFit="1" customWidth="1"/>
    <col min="3" max="3" width="7.75" style="1"/>
    <col min="4" max="4" width="6.625" style="1" bestFit="1" customWidth="1"/>
    <col min="5" max="5" width="23.75" style="1"/>
    <col min="6" max="6" width="9.25" style="1" bestFit="1" customWidth="1"/>
    <col min="7" max="7" width="10.875" style="1" bestFit="1" customWidth="1"/>
    <col min="8" max="8" width="1.75" style="1" customWidth="1"/>
    <col min="9" max="9" width="5.625" style="148" hidden="1" customWidth="1"/>
    <col min="10" max="10" width="5.25" style="148" hidden="1" customWidth="1"/>
    <col min="11" max="11" width="11.75" style="1" bestFit="1" customWidth="1"/>
    <col min="12" max="12" width="7.75" style="1"/>
    <col min="13" max="13" width="5.75" style="1"/>
    <col min="14" max="14" width="23.75" style="1"/>
    <col min="15" max="15" width="6.625" bestFit="1" customWidth="1"/>
    <col min="16" max="16" width="11.75" customWidth="1"/>
    <col min="17" max="17" width="1" customWidth="1"/>
    <col min="18" max="18" width="6.125" hidden="1" customWidth="1"/>
    <col min="20" max="1025" width="8.625"/>
  </cols>
  <sheetData>
    <row r="1" spans="2:19" ht="41.95" customHeight="1">
      <c r="B1" s="509" t="s">
        <v>368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119"/>
      <c r="R1" s="119"/>
      <c r="S1" s="119"/>
    </row>
    <row r="2" spans="2:19" ht="23.95" customHeight="1">
      <c r="B2" s="511" t="str">
        <f>"규정 이닝 : "
&amp;Standing!Q16*1&amp;" IP "
&amp;"(Minimum)"
&amp;" (Game "
&amp;Standing!Q16&amp;" x 1 "&amp;"IP)"</f>
        <v>규정 이닝 : 14 IP (Minimum) (Game 14 x 1 IP)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</row>
    <row r="3" spans="2:19" ht="20.25" customHeight="1">
      <c r="B3" s="406" t="s">
        <v>141</v>
      </c>
      <c r="C3" s="407" t="s">
        <v>120</v>
      </c>
      <c r="D3" s="407" t="s">
        <v>6</v>
      </c>
      <c r="E3" s="407" t="s">
        <v>121</v>
      </c>
      <c r="F3" s="407" t="s">
        <v>66</v>
      </c>
      <c r="G3" s="408" t="s">
        <v>128</v>
      </c>
      <c r="H3" s="250"/>
      <c r="I3" s="250"/>
      <c r="J3" s="250"/>
      <c r="K3" s="406" t="s">
        <v>150</v>
      </c>
      <c r="L3" s="407" t="s">
        <v>120</v>
      </c>
      <c r="M3" s="409" t="s">
        <v>6</v>
      </c>
      <c r="N3" s="407" t="s">
        <v>121</v>
      </c>
      <c r="O3" s="407" t="s">
        <v>66</v>
      </c>
      <c r="P3" s="408" t="s">
        <v>133</v>
      </c>
      <c r="Q3" s="138"/>
      <c r="R3" s="149"/>
    </row>
    <row r="4" spans="2:19" ht="20.25" customHeight="1">
      <c r="B4" s="410">
        <v>1</v>
      </c>
      <c r="C4" s="204" t="s">
        <v>1</v>
      </c>
      <c r="D4" s="247">
        <v>29</v>
      </c>
      <c r="E4" s="247" t="s">
        <v>388</v>
      </c>
      <c r="F4" s="280" t="e">
        <f>VLOOKUP($E4,'Combine Pitching Stat'!$E$6:$W$104,2,0)</f>
        <v>#N/A</v>
      </c>
      <c r="G4" s="237" t="e">
        <f>VLOOKUP($E4,'Combine Pitching Stat'!$E$6:$W$104,10,0)</f>
        <v>#N/A</v>
      </c>
      <c r="H4" s="250">
        <v>0</v>
      </c>
      <c r="I4" s="149" t="s">
        <v>151</v>
      </c>
      <c r="J4" s="250"/>
      <c r="K4" s="410">
        <v>1</v>
      </c>
      <c r="L4" s="204" t="s">
        <v>1</v>
      </c>
      <c r="M4" s="247">
        <v>6</v>
      </c>
      <c r="N4" s="247" t="s">
        <v>362</v>
      </c>
      <c r="O4" s="246" t="e">
        <f>VLOOKUP($N4,'Combine Pitching Stat'!$E$6:$W$104,2,0)</f>
        <v>#N/A</v>
      </c>
      <c r="P4" s="237" t="e">
        <f>VLOOKUP($N4,'Combine Pitching Stat'!$E$6:$W$104,17,0)</f>
        <v>#N/A</v>
      </c>
      <c r="Q4" s="138"/>
      <c r="R4" s="335" t="s">
        <v>151</v>
      </c>
    </row>
    <row r="5" spans="2:19" ht="20.25" customHeight="1">
      <c r="B5" s="399">
        <v>2</v>
      </c>
      <c r="C5" s="204" t="s">
        <v>1</v>
      </c>
      <c r="D5" s="247">
        <v>6</v>
      </c>
      <c r="E5" s="247" t="s">
        <v>362</v>
      </c>
      <c r="F5" s="280" t="e">
        <f>VLOOKUP($E5,'Combine Pitching Stat'!$E$6:$W$104,2,0)</f>
        <v>#N/A</v>
      </c>
      <c r="G5" s="237" t="e">
        <f>VLOOKUP($E5,'Combine Pitching Stat'!$E$6:$W$104,10,0)</f>
        <v>#N/A</v>
      </c>
      <c r="H5" s="250">
        <v>0</v>
      </c>
      <c r="I5" s="149"/>
      <c r="J5" s="250"/>
      <c r="K5" s="399">
        <v>2</v>
      </c>
      <c r="L5" s="204" t="s">
        <v>1</v>
      </c>
      <c r="M5" s="247">
        <v>29</v>
      </c>
      <c r="N5" s="247" t="s">
        <v>388</v>
      </c>
      <c r="O5" s="246" t="e">
        <f>VLOOKUP($N5,'Combine Pitching Stat'!$E$6:$W$104,2,0)</f>
        <v>#N/A</v>
      </c>
      <c r="P5" s="237" t="e">
        <f>VLOOKUP($N5,'Combine Pitching Stat'!$E$6:$W$104,17,0)</f>
        <v>#N/A</v>
      </c>
      <c r="Q5" s="138"/>
      <c r="R5" s="335"/>
    </row>
    <row r="6" spans="2:19" ht="20.25" customHeight="1">
      <c r="B6" s="399">
        <v>3</v>
      </c>
      <c r="C6" s="204" t="s">
        <v>1</v>
      </c>
      <c r="D6" s="247">
        <v>2</v>
      </c>
      <c r="E6" s="247" t="s">
        <v>363</v>
      </c>
      <c r="F6" s="280" t="e">
        <f>VLOOKUP($E6,'Combine Pitching Stat'!$E$6:$W$104,2,0)</f>
        <v>#N/A</v>
      </c>
      <c r="G6" s="237" t="e">
        <f>VLOOKUP($E6,'Combine Pitching Stat'!$E$6:$W$104,10,0)</f>
        <v>#N/A</v>
      </c>
      <c r="H6" s="250">
        <v>0</v>
      </c>
      <c r="I6" s="149"/>
      <c r="J6" s="250"/>
      <c r="K6" s="399">
        <v>3</v>
      </c>
      <c r="L6" s="204" t="s">
        <v>1</v>
      </c>
      <c r="M6" s="247">
        <v>2</v>
      </c>
      <c r="N6" s="247" t="s">
        <v>363</v>
      </c>
      <c r="O6" s="246" t="e">
        <f>VLOOKUP($N6,'Combine Pitching Stat'!$E$6:$W$104,2,0)</f>
        <v>#N/A</v>
      </c>
      <c r="P6" s="237" t="e">
        <f>VLOOKUP($N6,'Combine Pitching Stat'!$E$6:$W$104,17,0)</f>
        <v>#N/A</v>
      </c>
      <c r="Q6" s="138"/>
      <c r="R6" s="335"/>
    </row>
    <row r="7" spans="2:19" ht="20.25" customHeight="1">
      <c r="B7" s="399">
        <v>4</v>
      </c>
      <c r="C7" s="405" t="s">
        <v>3</v>
      </c>
      <c r="D7" s="247">
        <v>6</v>
      </c>
      <c r="E7" s="247" t="s">
        <v>401</v>
      </c>
      <c r="F7" s="280">
        <f>VLOOKUP($E7,'Combine Pitching Stat'!$E$6:$W$104,2,0)</f>
        <v>1</v>
      </c>
      <c r="G7" s="237">
        <f>VLOOKUP($E7,'Combine Pitching Stat'!$E$6:$W$104,10,0)</f>
        <v>1.6</v>
      </c>
      <c r="H7" s="250">
        <v>1</v>
      </c>
      <c r="I7" s="149"/>
      <c r="J7" s="250"/>
      <c r="K7" s="399">
        <v>4</v>
      </c>
      <c r="L7" s="204" t="s">
        <v>0</v>
      </c>
      <c r="M7" s="247">
        <v>42</v>
      </c>
      <c r="N7" s="247" t="s">
        <v>422</v>
      </c>
      <c r="O7" s="246" t="e">
        <f>VLOOKUP($N7,'Combine Pitching Stat'!$E$6:$W$104,2,0)</f>
        <v>#N/A</v>
      </c>
      <c r="P7" s="237" t="e">
        <f>VLOOKUP($N7,'Combine Pitching Stat'!$E$6:$W$104,17,0)</f>
        <v>#N/A</v>
      </c>
      <c r="Q7" s="138"/>
      <c r="R7" s="335"/>
    </row>
    <row r="8" spans="2:19" ht="20.25" customHeight="1">
      <c r="B8" s="410">
        <v>5</v>
      </c>
      <c r="C8" s="204" t="s">
        <v>0</v>
      </c>
      <c r="D8" s="247">
        <v>42</v>
      </c>
      <c r="E8" s="247" t="s">
        <v>422</v>
      </c>
      <c r="F8" s="280" t="e">
        <f>VLOOKUP($E8,'Combine Pitching Stat'!$E$6:$W$104,2,0)</f>
        <v>#N/A</v>
      </c>
      <c r="G8" s="237" t="e">
        <f>VLOOKUP($E8,'Combine Pitching Stat'!$E$6:$W$104,10,0)</f>
        <v>#N/A</v>
      </c>
      <c r="H8" s="250"/>
      <c r="I8" s="149"/>
      <c r="J8" s="250"/>
      <c r="K8" s="410">
        <v>5</v>
      </c>
      <c r="L8" s="405" t="s">
        <v>3</v>
      </c>
      <c r="M8" s="247">
        <v>6</v>
      </c>
      <c r="N8" s="247" t="s">
        <v>401</v>
      </c>
      <c r="O8" s="246">
        <f>VLOOKUP($N8,'Combine Pitching Stat'!$E$6:$W$104,2,0)</f>
        <v>1</v>
      </c>
      <c r="P8" s="237">
        <f>VLOOKUP($N8,'Combine Pitching Stat'!$E$6:$W$104,17,0)</f>
        <v>1.2</v>
      </c>
      <c r="Q8" s="138"/>
      <c r="R8" s="335"/>
    </row>
    <row r="9" spans="2:19" ht="20.25" hidden="1" customHeight="1">
      <c r="B9" s="399">
        <v>6</v>
      </c>
      <c r="C9" s="215"/>
      <c r="D9" s="269" t="e">
        <f>INDEX('Combine Pitching Stat'!$D$6:$D$85,MATCH($E9,'Combine Pitching Stat'!$E$6:$E$85,0))</f>
        <v>#N/A</v>
      </c>
      <c r="E9" s="246"/>
      <c r="F9" s="246"/>
      <c r="G9" s="254"/>
      <c r="H9" s="250"/>
      <c r="I9" s="149"/>
      <c r="J9" s="250"/>
      <c r="K9" s="399">
        <v>6</v>
      </c>
      <c r="L9" s="215"/>
      <c r="M9" s="246"/>
      <c r="N9" s="246"/>
      <c r="O9" s="246" t="e">
        <f>VLOOKUP($N9,'Combine Pitching Stat'!$E$6:$W$104,2,0)</f>
        <v>#N/A</v>
      </c>
      <c r="P9" s="237" t="e">
        <f>VLOOKUP($N9,'Combine Pitching Stat'!$E$6:$W$104,17,0)</f>
        <v>#N/A</v>
      </c>
      <c r="Q9" s="138"/>
      <c r="R9" s="335"/>
    </row>
    <row r="10" spans="2:19" ht="20.25" hidden="1" customHeight="1">
      <c r="B10" s="399">
        <v>7</v>
      </c>
      <c r="C10" s="253"/>
      <c r="D10" s="269" t="e">
        <f>INDEX('Combine Pitching Stat'!$D$6:$D$85,MATCH($E10,'Combine Pitching Stat'!$E$6:$E$85,0))</f>
        <v>#N/A</v>
      </c>
      <c r="E10" s="244"/>
      <c r="F10" s="244"/>
      <c r="G10" s="205"/>
      <c r="H10" s="250"/>
      <c r="I10" s="149"/>
      <c r="J10" s="250"/>
      <c r="K10" s="399">
        <v>7</v>
      </c>
      <c r="L10" s="253"/>
      <c r="M10" s="246"/>
      <c r="N10" s="246"/>
      <c r="O10" s="246" t="e">
        <f>VLOOKUP($N10,'Combine Pitching Stat'!$E$6:$W$104,2,0)</f>
        <v>#N/A</v>
      </c>
      <c r="P10" s="237" t="e">
        <f>VLOOKUP($N10,'Combine Pitching Stat'!$E$6:$W$104,17,0)</f>
        <v>#N/A</v>
      </c>
      <c r="Q10" s="138"/>
      <c r="R10" s="335" t="s">
        <v>123</v>
      </c>
    </row>
    <row r="11" spans="2:19" ht="20.25" customHeight="1">
      <c r="B11" s="515"/>
      <c r="C11" s="515"/>
      <c r="D11" s="515"/>
      <c r="E11" s="515"/>
      <c r="F11" s="515"/>
      <c r="G11" s="515"/>
      <c r="H11" s="250"/>
      <c r="I11" s="250"/>
      <c r="J11" s="250"/>
      <c r="K11" s="516"/>
      <c r="L11" s="516"/>
      <c r="M11" s="516"/>
      <c r="N11" s="516"/>
      <c r="O11" s="516"/>
      <c r="P11" s="516"/>
      <c r="Q11" s="2"/>
      <c r="R11" s="337"/>
    </row>
    <row r="12" spans="2:19" ht="3.1" customHeight="1">
      <c r="B12" s="402"/>
      <c r="C12" s="149"/>
      <c r="D12" s="149"/>
      <c r="E12" s="149"/>
      <c r="F12" s="149"/>
      <c r="G12" s="411"/>
      <c r="H12" s="149"/>
      <c r="I12" s="149"/>
      <c r="J12" s="149"/>
      <c r="K12" s="149"/>
      <c r="L12" s="412"/>
      <c r="M12" s="149"/>
      <c r="N12" s="400"/>
      <c r="O12" s="382"/>
      <c r="P12" s="382"/>
      <c r="Q12" s="2"/>
      <c r="R12" s="337"/>
    </row>
    <row r="13" spans="2:19" ht="20.25" customHeight="1">
      <c r="B13" s="406" t="s">
        <v>152</v>
      </c>
      <c r="C13" s="407" t="s">
        <v>120</v>
      </c>
      <c r="D13" s="409" t="s">
        <v>6</v>
      </c>
      <c r="E13" s="407" t="s">
        <v>121</v>
      </c>
      <c r="F13" s="407" t="s">
        <v>66</v>
      </c>
      <c r="G13" s="408" t="s">
        <v>67</v>
      </c>
      <c r="H13" s="413"/>
      <c r="I13" s="413"/>
      <c r="J13" s="413"/>
      <c r="K13" s="406" t="s">
        <v>148</v>
      </c>
      <c r="L13" s="393" t="s">
        <v>120</v>
      </c>
      <c r="M13" s="393" t="s">
        <v>6</v>
      </c>
      <c r="N13" s="393" t="s">
        <v>121</v>
      </c>
      <c r="O13" s="407" t="s">
        <v>66</v>
      </c>
      <c r="P13" s="408" t="s">
        <v>95</v>
      </c>
      <c r="Q13" s="138"/>
      <c r="R13" s="335"/>
    </row>
    <row r="14" spans="2:19" ht="20.25" customHeight="1">
      <c r="B14" s="410">
        <v>1</v>
      </c>
      <c r="C14" s="204" t="s">
        <v>0</v>
      </c>
      <c r="D14" s="247">
        <v>42</v>
      </c>
      <c r="E14" s="247" t="s">
        <v>422</v>
      </c>
      <c r="F14" s="280" t="e">
        <f>VLOOKUP($E14,'Combine Pitching Stat'!$E$6:$W$104,2,0)</f>
        <v>#N/A</v>
      </c>
      <c r="G14" s="246">
        <v>4</v>
      </c>
      <c r="H14" s="149"/>
      <c r="I14" s="149" t="s">
        <v>123</v>
      </c>
      <c r="J14" s="149"/>
      <c r="K14" s="410">
        <v>1</v>
      </c>
      <c r="L14" s="204" t="s">
        <v>1</v>
      </c>
      <c r="M14" s="247">
        <v>6</v>
      </c>
      <c r="N14" s="247" t="s">
        <v>362</v>
      </c>
      <c r="O14" s="246" t="e">
        <f>VLOOKUP($N14,'Combine Pitching Stat'!$E$6:$W$104,2,0)</f>
        <v>#N/A</v>
      </c>
      <c r="P14" s="237" t="e">
        <f>VLOOKUP($N14,'Combine Pitching Stat'!$E$6:$W$104,18,0)</f>
        <v>#N/A</v>
      </c>
      <c r="Q14" s="138"/>
      <c r="R14" s="335" t="s">
        <v>151</v>
      </c>
    </row>
    <row r="15" spans="2:19" ht="20.25" customHeight="1">
      <c r="B15" s="399">
        <v>2</v>
      </c>
      <c r="C15" s="204" t="s">
        <v>1</v>
      </c>
      <c r="D15" s="247">
        <v>6</v>
      </c>
      <c r="E15" s="247" t="s">
        <v>362</v>
      </c>
      <c r="F15" s="280" t="e">
        <f>VLOOKUP($E15,'Combine Pitching Stat'!$E$6:$W$104,2,0)</f>
        <v>#N/A</v>
      </c>
      <c r="G15" s="246" t="e">
        <f>VLOOKUP($E15,'Combine Pitching Stat'!$E$6:$W$104,3,0)</f>
        <v>#N/A</v>
      </c>
      <c r="H15" s="149"/>
      <c r="I15" s="149"/>
      <c r="J15" s="149"/>
      <c r="K15" s="399">
        <v>2</v>
      </c>
      <c r="L15" s="204" t="s">
        <v>1</v>
      </c>
      <c r="M15" s="247">
        <v>29</v>
      </c>
      <c r="N15" s="247" t="s">
        <v>388</v>
      </c>
      <c r="O15" s="246" t="e">
        <f>VLOOKUP($N15,'Combine Pitching Stat'!$E$6:$W$104,2,0)</f>
        <v>#N/A</v>
      </c>
      <c r="P15" s="237" t="e">
        <f>VLOOKUP($N15,'Combine Pitching Stat'!$E$6:$W$104,18,0)</f>
        <v>#N/A</v>
      </c>
      <c r="Q15" s="138"/>
      <c r="R15" s="335"/>
    </row>
    <row r="16" spans="2:19" ht="20.25" customHeight="1">
      <c r="B16" s="399">
        <v>3</v>
      </c>
      <c r="C16" s="204" t="s">
        <v>1</v>
      </c>
      <c r="D16" s="247">
        <v>2</v>
      </c>
      <c r="E16" s="247" t="s">
        <v>363</v>
      </c>
      <c r="F16" s="280" t="e">
        <f>VLOOKUP($E16,'Combine Pitching Stat'!$E$6:$W$104,2,0)</f>
        <v>#N/A</v>
      </c>
      <c r="G16" s="246" t="e">
        <f>VLOOKUP($E16,'Combine Pitching Stat'!$E$6:$W$104,3,0)</f>
        <v>#N/A</v>
      </c>
      <c r="H16" s="149"/>
      <c r="I16" s="149"/>
      <c r="J16" s="149"/>
      <c r="K16" s="399">
        <v>3</v>
      </c>
      <c r="L16" s="204" t="s">
        <v>0</v>
      </c>
      <c r="M16" s="247">
        <v>42</v>
      </c>
      <c r="N16" s="247" t="s">
        <v>422</v>
      </c>
      <c r="O16" s="246" t="e">
        <f>VLOOKUP($N16,'Combine Pitching Stat'!$E$6:$W$104,2,0)</f>
        <v>#N/A</v>
      </c>
      <c r="P16" s="237" t="e">
        <f>VLOOKUP($N16,'Combine Pitching Stat'!$E$6:$W$104,18,0)</f>
        <v>#N/A</v>
      </c>
      <c r="Q16" s="138"/>
      <c r="R16" s="335"/>
    </row>
    <row r="17" spans="2:18" ht="20.25" customHeight="1">
      <c r="B17" s="399">
        <v>4</v>
      </c>
      <c r="C17" s="405" t="s">
        <v>3</v>
      </c>
      <c r="D17" s="247">
        <v>6</v>
      </c>
      <c r="E17" s="247" t="s">
        <v>401</v>
      </c>
      <c r="F17" s="280">
        <f>VLOOKUP($E17,'Combine Pitching Stat'!$E$6:$W$104,2,0)</f>
        <v>1</v>
      </c>
      <c r="G17" s="246">
        <f>VLOOKUP($E17,'Combine Pitching Stat'!$E$6:$W$104,3,0)</f>
        <v>1</v>
      </c>
      <c r="H17" s="149"/>
      <c r="I17" s="149"/>
      <c r="J17" s="149"/>
      <c r="K17" s="399">
        <v>4</v>
      </c>
      <c r="L17" s="204" t="s">
        <v>1</v>
      </c>
      <c r="M17" s="247">
        <v>2</v>
      </c>
      <c r="N17" s="247" t="s">
        <v>363</v>
      </c>
      <c r="O17" s="246" t="e">
        <f>VLOOKUP($N17,'Combine Pitching Stat'!$E$6:$W$104,2,0)</f>
        <v>#N/A</v>
      </c>
      <c r="P17" s="237" t="e">
        <f>VLOOKUP($N17,'Combine Pitching Stat'!$E$6:$W$104,18,0)</f>
        <v>#N/A</v>
      </c>
      <c r="Q17" s="138"/>
      <c r="R17" s="335"/>
    </row>
    <row r="18" spans="2:18" ht="20.25" customHeight="1">
      <c r="B18" s="410">
        <v>5</v>
      </c>
      <c r="C18" s="204" t="s">
        <v>0</v>
      </c>
      <c r="D18" s="247">
        <v>24</v>
      </c>
      <c r="E18" s="247" t="s">
        <v>355</v>
      </c>
      <c r="F18" s="280">
        <f>VLOOKUP($E18,'Combine Pitching Stat'!$E$6:$W$104,2,0)</f>
        <v>1</v>
      </c>
      <c r="G18" s="246">
        <f>VLOOKUP($E18,'Combine Pitching Stat'!$E$6:$W$104,3,0)</f>
        <v>0</v>
      </c>
      <c r="H18" s="149"/>
      <c r="I18" s="149"/>
      <c r="J18" s="149"/>
      <c r="K18" s="410">
        <v>5</v>
      </c>
      <c r="L18" s="204" t="s">
        <v>0</v>
      </c>
      <c r="M18" s="247">
        <v>24</v>
      </c>
      <c r="N18" s="247" t="s">
        <v>355</v>
      </c>
      <c r="O18" s="246">
        <f>VLOOKUP($N18,'Combine Pitching Stat'!$E$6:$W$104,2,0)</f>
        <v>1</v>
      </c>
      <c r="P18" s="237">
        <f>VLOOKUP($N18,'Combine Pitching Stat'!$E$6:$W$104,18,0)</f>
        <v>0.52900000000000003</v>
      </c>
      <c r="Q18" s="138"/>
      <c r="R18" s="335"/>
    </row>
    <row r="19" spans="2:18" ht="20.25" hidden="1" customHeight="1">
      <c r="B19" s="399">
        <v>6</v>
      </c>
      <c r="C19" s="347" t="s">
        <v>3</v>
      </c>
      <c r="D19" s="247">
        <v>0</v>
      </c>
      <c r="E19" s="247" t="s">
        <v>387</v>
      </c>
      <c r="F19" s="246"/>
      <c r="G19" s="246"/>
      <c r="H19" s="149"/>
      <c r="I19" s="149"/>
      <c r="J19" s="149"/>
      <c r="K19" s="399">
        <v>6</v>
      </c>
      <c r="L19" s="215"/>
      <c r="M19" s="246"/>
      <c r="N19" s="246"/>
      <c r="O19" s="246" t="e">
        <f>VLOOKUP($N19,'Combine Pitching Stat'!$E$6:$W$104,2,0)</f>
        <v>#N/A</v>
      </c>
      <c r="P19" s="237" t="e">
        <f>VLOOKUP($N19,'Combine Pitching Stat'!$E$6:$W$104,18,0)</f>
        <v>#N/A</v>
      </c>
      <c r="Q19" s="138"/>
      <c r="R19" s="335"/>
    </row>
    <row r="20" spans="2:18" ht="20.25" hidden="1" customHeight="1">
      <c r="B20" s="399">
        <v>7</v>
      </c>
      <c r="C20" s="253"/>
      <c r="D20" s="246"/>
      <c r="E20" s="246"/>
      <c r="F20" s="246"/>
      <c r="G20" s="246"/>
      <c r="H20" s="149"/>
      <c r="I20" s="401"/>
      <c r="J20" s="149"/>
      <c r="K20" s="399">
        <v>7</v>
      </c>
      <c r="L20" s="253"/>
      <c r="M20" s="246"/>
      <c r="N20" s="246"/>
      <c r="O20" s="246" t="e">
        <f>VLOOKUP($N20,'Combine Pitching Stat'!$E$6:$W$104,2,0)</f>
        <v>#N/A</v>
      </c>
      <c r="P20" s="237" t="e">
        <f>VLOOKUP($N20,'Combine Pitching Stat'!$E$6:$W$104,18,0)</f>
        <v>#N/A</v>
      </c>
      <c r="Q20" s="138"/>
      <c r="R20" s="337"/>
    </row>
    <row r="21" spans="2:18" ht="8" customHeight="1">
      <c r="B21" s="517"/>
      <c r="C21" s="517"/>
      <c r="D21" s="517"/>
      <c r="E21" s="517"/>
      <c r="F21" s="517"/>
      <c r="G21" s="517"/>
      <c r="H21" s="149"/>
      <c r="I21" s="149"/>
      <c r="J21" s="149"/>
      <c r="K21" s="518"/>
      <c r="L21" s="518"/>
      <c r="M21" s="518"/>
      <c r="N21" s="518"/>
      <c r="O21" s="518"/>
      <c r="P21" s="518"/>
      <c r="Q21" s="2"/>
      <c r="R21" s="337"/>
    </row>
    <row r="22" spans="2:18" ht="3.1" customHeight="1">
      <c r="B22" s="402"/>
      <c r="C22" s="149"/>
      <c r="D22" s="149"/>
      <c r="E22" s="149"/>
      <c r="F22" s="149"/>
      <c r="G22" s="411"/>
      <c r="H22" s="149"/>
      <c r="I22" s="149"/>
      <c r="J22" s="149"/>
      <c r="K22" s="149"/>
      <c r="L22" s="412"/>
      <c r="M22" s="149"/>
      <c r="N22" s="400"/>
      <c r="O22" s="382"/>
      <c r="P22" s="382"/>
      <c r="Q22" s="2"/>
      <c r="R22" s="337"/>
    </row>
    <row r="23" spans="2:18" ht="20.25" customHeight="1">
      <c r="B23" s="406" t="s">
        <v>137</v>
      </c>
      <c r="C23" s="162" t="s">
        <v>120</v>
      </c>
      <c r="D23" s="414" t="s">
        <v>6</v>
      </c>
      <c r="E23" s="162" t="s">
        <v>121</v>
      </c>
      <c r="F23" s="162" t="s">
        <v>66</v>
      </c>
      <c r="G23" s="415" t="s">
        <v>125</v>
      </c>
      <c r="H23" s="250"/>
      <c r="I23" s="250"/>
      <c r="J23" s="250"/>
      <c r="K23" s="406" t="s">
        <v>149</v>
      </c>
      <c r="L23" s="407" t="s">
        <v>120</v>
      </c>
      <c r="M23" s="409" t="s">
        <v>6</v>
      </c>
      <c r="N23" s="407" t="s">
        <v>121</v>
      </c>
      <c r="O23" s="407" t="s">
        <v>66</v>
      </c>
      <c r="P23" s="408" t="s">
        <v>134</v>
      </c>
      <c r="Q23" s="2"/>
      <c r="R23" s="337"/>
    </row>
    <row r="24" spans="2:18" ht="20.25" customHeight="1">
      <c r="B24" s="410">
        <v>1</v>
      </c>
      <c r="C24" s="204" t="s">
        <v>1</v>
      </c>
      <c r="D24" s="247">
        <v>6</v>
      </c>
      <c r="E24" s="247" t="s">
        <v>362</v>
      </c>
      <c r="F24" s="280" t="e">
        <f>VLOOKUP($E24,'Combine Pitching Stat'!$E$6:$W$104,2,0)</f>
        <v>#N/A</v>
      </c>
      <c r="G24" s="246" t="e">
        <f>VLOOKUP($E24,'Combine Pitching Stat'!$E$6:$W$104,5,0)</f>
        <v>#N/A</v>
      </c>
      <c r="H24" s="149">
        <v>0</v>
      </c>
      <c r="I24" s="149" t="s">
        <v>123</v>
      </c>
      <c r="J24" s="250"/>
      <c r="K24" s="410">
        <v>1</v>
      </c>
      <c r="L24" s="204" t="s">
        <v>1</v>
      </c>
      <c r="M24" s="247">
        <v>6</v>
      </c>
      <c r="N24" s="247" t="s">
        <v>362</v>
      </c>
      <c r="O24" s="246" t="e">
        <f>VLOOKUP($N24,'Combine Pitching Stat'!$E$6:$W$104,2,0)</f>
        <v>#N/A</v>
      </c>
      <c r="P24" s="237" t="e">
        <f>VLOOKUP($N24,'Combine Pitching Stat'!$E$6:$W$104,19,0)</f>
        <v>#N/A</v>
      </c>
      <c r="Q24" s="2"/>
      <c r="R24" s="335" t="s">
        <v>151</v>
      </c>
    </row>
    <row r="25" spans="2:18" ht="20.25" customHeight="1">
      <c r="B25" s="399">
        <v>2</v>
      </c>
      <c r="C25" s="346"/>
      <c r="D25" s="246"/>
      <c r="E25" s="246"/>
      <c r="F25" s="280"/>
      <c r="G25" s="246"/>
      <c r="H25" s="149">
        <v>9</v>
      </c>
      <c r="I25" s="149"/>
      <c r="J25" s="250"/>
      <c r="K25" s="399">
        <v>2</v>
      </c>
      <c r="L25" s="204" t="s">
        <v>1</v>
      </c>
      <c r="M25" s="247">
        <v>29</v>
      </c>
      <c r="N25" s="247" t="s">
        <v>388</v>
      </c>
      <c r="O25" s="246" t="e">
        <f>VLOOKUP($N25,'Combine Pitching Stat'!$E$6:$W$104,2,0)</f>
        <v>#N/A</v>
      </c>
      <c r="P25" s="237" t="e">
        <f>VLOOKUP($N25,'Combine Pitching Stat'!$E$6:$W$104,19,0)</f>
        <v>#N/A</v>
      </c>
      <c r="Q25" s="2"/>
      <c r="R25" s="335"/>
    </row>
    <row r="26" spans="2:18" ht="20.25" customHeight="1">
      <c r="B26" s="399">
        <v>3</v>
      </c>
      <c r="C26" s="253"/>
      <c r="D26" s="246"/>
      <c r="E26" s="246"/>
      <c r="F26" s="280"/>
      <c r="G26" s="246"/>
      <c r="H26" s="149"/>
      <c r="I26" s="149"/>
      <c r="J26" s="250"/>
      <c r="K26" s="399">
        <v>3</v>
      </c>
      <c r="L26" s="204" t="s">
        <v>0</v>
      </c>
      <c r="M26" s="247">
        <v>24</v>
      </c>
      <c r="N26" s="247" t="s">
        <v>355</v>
      </c>
      <c r="O26" s="246">
        <f>VLOOKUP($N26,'Combine Pitching Stat'!$E$6:$W$104,2,0)</f>
        <v>1</v>
      </c>
      <c r="P26" s="237">
        <f>VLOOKUP($N26,'Combine Pitching Stat'!$E$6:$W$104,19,0)</f>
        <v>0.33300000000000002</v>
      </c>
      <c r="Q26" s="2"/>
      <c r="R26" s="335"/>
    </row>
    <row r="27" spans="2:18" ht="20.25" customHeight="1">
      <c r="B27" s="399">
        <v>4</v>
      </c>
      <c r="C27" s="253"/>
      <c r="D27" s="246"/>
      <c r="E27" s="246"/>
      <c r="F27" s="280"/>
      <c r="G27" s="246"/>
      <c r="H27" s="149"/>
      <c r="I27" s="149"/>
      <c r="J27" s="250"/>
      <c r="K27" s="399">
        <v>4</v>
      </c>
      <c r="L27" s="204" t="s">
        <v>0</v>
      </c>
      <c r="M27" s="247">
        <v>42</v>
      </c>
      <c r="N27" s="247" t="s">
        <v>422</v>
      </c>
      <c r="O27" s="246" t="e">
        <f>VLOOKUP($N27,'Combine Pitching Stat'!$E$6:$W$104,2,0)</f>
        <v>#N/A</v>
      </c>
      <c r="P27" s="237" t="e">
        <f>VLOOKUP($N27,'Combine Pitching Stat'!$E$6:$W$104,19,0)</f>
        <v>#N/A</v>
      </c>
      <c r="Q27" s="2"/>
      <c r="R27" s="335"/>
    </row>
    <row r="28" spans="2:18" ht="20.25" customHeight="1">
      <c r="B28" s="410">
        <v>5</v>
      </c>
      <c r="C28" s="215"/>
      <c r="D28" s="246"/>
      <c r="E28" s="246"/>
      <c r="F28" s="280"/>
      <c r="G28" s="246"/>
      <c r="H28" s="149"/>
      <c r="I28" s="149"/>
      <c r="J28" s="250"/>
      <c r="K28" s="410">
        <v>5</v>
      </c>
      <c r="L28" s="405" t="s">
        <v>3</v>
      </c>
      <c r="M28" s="247">
        <v>6</v>
      </c>
      <c r="N28" s="247" t="s">
        <v>401</v>
      </c>
      <c r="O28" s="246">
        <f>VLOOKUP($N28,'Combine Pitching Stat'!$E$6:$W$104,2,0)</f>
        <v>1</v>
      </c>
      <c r="P28" s="237">
        <f>VLOOKUP($N28,'Combine Pitching Stat'!$E$6:$W$104,19,0)</f>
        <v>0.25</v>
      </c>
      <c r="Q28" s="2"/>
      <c r="R28" s="335"/>
    </row>
    <row r="29" spans="2:18" ht="20.25" hidden="1" customHeight="1">
      <c r="B29" s="399">
        <v>6</v>
      </c>
      <c r="C29" s="253"/>
      <c r="D29" s="246"/>
      <c r="E29" s="246"/>
      <c r="F29" s="246"/>
      <c r="G29" s="246"/>
      <c r="H29" s="149"/>
      <c r="I29" s="149"/>
      <c r="J29" s="250"/>
      <c r="K29" s="399">
        <v>6</v>
      </c>
      <c r="L29" s="215"/>
      <c r="M29" s="246"/>
      <c r="N29" s="246"/>
      <c r="O29" s="246"/>
      <c r="P29" s="237"/>
      <c r="Q29" s="2"/>
      <c r="R29" s="335"/>
    </row>
    <row r="30" spans="2:18" ht="20.25" hidden="1" customHeight="1">
      <c r="B30" s="399">
        <v>7</v>
      </c>
      <c r="C30" s="253"/>
      <c r="D30" s="244"/>
      <c r="E30" s="244"/>
      <c r="F30" s="244"/>
      <c r="G30" s="244"/>
      <c r="H30" s="149"/>
      <c r="I30" s="149"/>
      <c r="J30" s="250"/>
      <c r="K30" s="399">
        <v>7</v>
      </c>
      <c r="L30" s="253"/>
      <c r="M30" s="246"/>
      <c r="N30" s="246"/>
      <c r="O30" s="246"/>
      <c r="P30" s="237"/>
      <c r="Q30" s="2"/>
      <c r="R30" s="337"/>
    </row>
    <row r="31" spans="2:18" ht="20.25" customHeight="1">
      <c r="B31" s="517"/>
      <c r="C31" s="517"/>
      <c r="D31" s="517"/>
      <c r="E31" s="517"/>
      <c r="F31" s="517"/>
      <c r="G31" s="517"/>
      <c r="H31" s="250"/>
      <c r="I31" s="250"/>
      <c r="J31" s="250"/>
      <c r="K31" s="516"/>
      <c r="L31" s="516"/>
      <c r="M31" s="516"/>
      <c r="N31" s="516"/>
      <c r="O31" s="516"/>
      <c r="P31" s="516"/>
      <c r="Q31" s="2"/>
      <c r="R31" s="337"/>
    </row>
    <row r="32" spans="2:18" ht="3.1" customHeight="1">
      <c r="B32" s="402"/>
      <c r="C32" s="149"/>
      <c r="D32" s="149"/>
      <c r="E32" s="149"/>
      <c r="F32" s="149"/>
      <c r="G32" s="411"/>
      <c r="H32" s="149"/>
      <c r="I32" s="149"/>
      <c r="J32" s="149"/>
      <c r="K32" s="149"/>
      <c r="L32" s="412"/>
      <c r="M32" s="149"/>
      <c r="N32" s="400"/>
      <c r="O32" s="382"/>
      <c r="P32" s="382"/>
      <c r="Q32" s="2"/>
      <c r="R32" s="337"/>
    </row>
    <row r="33" spans="2:18" ht="20.25" customHeight="1">
      <c r="B33" s="406" t="s">
        <v>142</v>
      </c>
      <c r="C33" s="407" t="s">
        <v>120</v>
      </c>
      <c r="D33" s="409" t="s">
        <v>6</v>
      </c>
      <c r="E33" s="407" t="s">
        <v>121</v>
      </c>
      <c r="F33" s="407" t="s">
        <v>66</v>
      </c>
      <c r="G33" s="408" t="s">
        <v>129</v>
      </c>
      <c r="H33" s="250"/>
      <c r="I33" s="250"/>
      <c r="J33" s="250"/>
      <c r="K33" s="406" t="s">
        <v>153</v>
      </c>
      <c r="L33" s="407" t="s">
        <v>120</v>
      </c>
      <c r="M33" s="409" t="s">
        <v>6</v>
      </c>
      <c r="N33" s="407" t="s">
        <v>121</v>
      </c>
      <c r="O33" s="407" t="s">
        <v>66</v>
      </c>
      <c r="P33" s="408" t="s">
        <v>131</v>
      </c>
      <c r="Q33" s="2"/>
      <c r="R33" s="337"/>
    </row>
    <row r="34" spans="2:18" ht="20.25" customHeight="1">
      <c r="B34" s="410">
        <v>1</v>
      </c>
      <c r="C34" s="204" t="s">
        <v>0</v>
      </c>
      <c r="D34" s="247">
        <v>24</v>
      </c>
      <c r="E34" s="247" t="s">
        <v>355</v>
      </c>
      <c r="F34" s="280">
        <f>VLOOKUP($E34,'Combine Pitching Stat'!$E$6:$W$104,2,0)</f>
        <v>1</v>
      </c>
      <c r="G34" s="246">
        <f>VLOOKUP($E34,'Combine Pitching Stat'!$E$6:$W$104,11,0)</f>
        <v>2</v>
      </c>
      <c r="H34" s="250"/>
      <c r="I34" s="149" t="s">
        <v>123</v>
      </c>
      <c r="J34" s="250"/>
      <c r="K34" s="410">
        <v>1</v>
      </c>
      <c r="L34" s="204" t="s">
        <v>1</v>
      </c>
      <c r="M34" s="247">
        <v>29</v>
      </c>
      <c r="N34" s="247" t="s">
        <v>388</v>
      </c>
      <c r="O34" s="246" t="e">
        <f>VLOOKUP($N34,'Combine Pitching Stat'!$E$6:$W$104,2,0)</f>
        <v>#N/A</v>
      </c>
      <c r="P34" s="237" t="e">
        <f>VLOOKUP($N34,'Combine Pitching Stat'!$E$6:$W$104,15,0)</f>
        <v>#N/A</v>
      </c>
      <c r="Q34" s="2"/>
      <c r="R34" s="335" t="s">
        <v>123</v>
      </c>
    </row>
    <row r="35" spans="2:18" ht="20.25" customHeight="1">
      <c r="B35" s="399">
        <v>2</v>
      </c>
      <c r="C35" s="204" t="s">
        <v>1</v>
      </c>
      <c r="D35" s="247">
        <v>6</v>
      </c>
      <c r="E35" s="247" t="s">
        <v>362</v>
      </c>
      <c r="F35" s="280" t="e">
        <f>VLOOKUP($E35,'Combine Pitching Stat'!$E$6:$W$104,2,0)</f>
        <v>#N/A</v>
      </c>
      <c r="G35" s="246" t="e">
        <f>VLOOKUP($E35,'Combine Pitching Stat'!$E$6:$W$104,11,0)</f>
        <v>#N/A</v>
      </c>
      <c r="H35" s="250"/>
      <c r="I35" s="149"/>
      <c r="J35" s="250"/>
      <c r="K35" s="399">
        <v>2</v>
      </c>
      <c r="L35" s="204" t="s">
        <v>1</v>
      </c>
      <c r="M35" s="247">
        <v>2</v>
      </c>
      <c r="N35" s="247" t="s">
        <v>363</v>
      </c>
      <c r="O35" s="246" t="e">
        <f>VLOOKUP($N35,'Combine Pitching Stat'!$E$6:$W$104,2,0)</f>
        <v>#N/A</v>
      </c>
      <c r="P35" s="237" t="e">
        <f>VLOOKUP($N35,'Combine Pitching Stat'!$E$6:$W$104,15,0)</f>
        <v>#N/A</v>
      </c>
      <c r="Q35" s="2"/>
      <c r="R35" s="335"/>
    </row>
    <row r="36" spans="2:18" ht="20.25" customHeight="1">
      <c r="B36" s="399">
        <v>3</v>
      </c>
      <c r="C36" s="204" t="s">
        <v>1</v>
      </c>
      <c r="D36" s="247">
        <v>29</v>
      </c>
      <c r="E36" s="247" t="s">
        <v>388</v>
      </c>
      <c r="F36" s="280" t="e">
        <f>VLOOKUP($E36,'Combine Pitching Stat'!$E$6:$W$104,2,0)</f>
        <v>#N/A</v>
      </c>
      <c r="G36" s="246" t="e">
        <f>VLOOKUP($E36,'Combine Pitching Stat'!$E$6:$W$104,11,0)</f>
        <v>#N/A</v>
      </c>
      <c r="H36" s="250"/>
      <c r="I36" s="149"/>
      <c r="J36" s="250"/>
      <c r="K36" s="399">
        <v>3</v>
      </c>
      <c r="L36" s="204" t="s">
        <v>1</v>
      </c>
      <c r="M36" s="247">
        <v>6</v>
      </c>
      <c r="N36" s="247" t="s">
        <v>362</v>
      </c>
      <c r="O36" s="246" t="e">
        <f>VLOOKUP($N36,'Combine Pitching Stat'!$E$6:$W$104,2,0)</f>
        <v>#N/A</v>
      </c>
      <c r="P36" s="237" t="e">
        <f>VLOOKUP($N36,'Combine Pitching Stat'!$E$6:$W$104,15,0)</f>
        <v>#N/A</v>
      </c>
      <c r="Q36" s="2"/>
      <c r="R36" s="335"/>
    </row>
    <row r="37" spans="2:18" ht="20.25" customHeight="1">
      <c r="B37" s="399">
        <v>4</v>
      </c>
      <c r="C37" s="405" t="s">
        <v>3</v>
      </c>
      <c r="D37" s="247">
        <v>6</v>
      </c>
      <c r="E37" s="247" t="s">
        <v>401</v>
      </c>
      <c r="F37" s="280">
        <f>VLOOKUP($E37,'Combine Pitching Stat'!$E$6:$W$104,2,0)</f>
        <v>1</v>
      </c>
      <c r="G37" s="246">
        <f>VLOOKUP($E37,'Combine Pitching Stat'!$E$6:$W$104,11,0)</f>
        <v>6</v>
      </c>
      <c r="H37" s="250"/>
      <c r="I37" s="149"/>
      <c r="J37" s="250"/>
      <c r="K37" s="399">
        <v>4</v>
      </c>
      <c r="L37" s="405" t="s">
        <v>3</v>
      </c>
      <c r="M37" s="247">
        <v>6</v>
      </c>
      <c r="N37" s="247" t="s">
        <v>401</v>
      </c>
      <c r="O37" s="246">
        <f>VLOOKUP($N37,'Combine Pitching Stat'!$E$6:$W$104,2,0)</f>
        <v>1</v>
      </c>
      <c r="P37" s="237">
        <f>VLOOKUP($N37,'Combine Pitching Stat'!$E$6:$W$104,15,0)</f>
        <v>6</v>
      </c>
      <c r="Q37" s="2"/>
      <c r="R37" s="335"/>
    </row>
    <row r="38" spans="2:18" ht="20.25" customHeight="1">
      <c r="B38" s="410">
        <v>5</v>
      </c>
      <c r="C38" s="204" t="s">
        <v>0</v>
      </c>
      <c r="D38" s="247">
        <v>42</v>
      </c>
      <c r="E38" s="247" t="s">
        <v>422</v>
      </c>
      <c r="F38" s="280" t="e">
        <f>VLOOKUP($E38,'Combine Pitching Stat'!$E$6:$W$104,2,0)</f>
        <v>#N/A</v>
      </c>
      <c r="G38" s="246" t="e">
        <f>VLOOKUP($E38,'Combine Pitching Stat'!$E$6:$W$104,11,0)</f>
        <v>#N/A</v>
      </c>
      <c r="H38" s="250"/>
      <c r="I38" s="149"/>
      <c r="J38" s="250"/>
      <c r="K38" s="410">
        <v>5</v>
      </c>
      <c r="L38" s="204" t="s">
        <v>0</v>
      </c>
      <c r="M38" s="247">
        <v>24</v>
      </c>
      <c r="N38" s="247" t="s">
        <v>355</v>
      </c>
      <c r="O38" s="246">
        <f>VLOOKUP($N38,'Combine Pitching Stat'!$E$6:$W$104,2,0)</f>
        <v>1</v>
      </c>
      <c r="P38" s="237">
        <f>VLOOKUP($N38,'Combine Pitching Stat'!$E$6:$W$104,15,0)</f>
        <v>0.67</v>
      </c>
      <c r="Q38" s="2"/>
      <c r="R38" s="336"/>
    </row>
    <row r="39" spans="2:18" ht="20.25" hidden="1" customHeight="1">
      <c r="B39" s="399">
        <v>6</v>
      </c>
      <c r="C39" s="253"/>
      <c r="D39" s="246"/>
      <c r="E39" s="246"/>
      <c r="F39" s="246"/>
      <c r="G39" s="246"/>
      <c r="H39" s="250"/>
      <c r="I39" s="149"/>
      <c r="J39" s="250"/>
      <c r="K39" s="399">
        <v>6</v>
      </c>
      <c r="L39" s="215"/>
      <c r="M39" s="246"/>
      <c r="N39" s="246"/>
      <c r="O39" s="246"/>
      <c r="P39" s="254"/>
      <c r="Q39" s="2"/>
      <c r="R39" s="335"/>
    </row>
    <row r="40" spans="2:18" ht="20.25" hidden="1" customHeight="1">
      <c r="B40" s="399">
        <v>7</v>
      </c>
      <c r="C40" s="253"/>
      <c r="D40" s="246"/>
      <c r="E40" s="246"/>
      <c r="F40" s="246"/>
      <c r="G40" s="246"/>
      <c r="H40" s="250"/>
      <c r="I40" s="401"/>
      <c r="J40" s="250"/>
      <c r="K40" s="399">
        <v>7</v>
      </c>
      <c r="L40" s="253"/>
      <c r="M40" s="246"/>
      <c r="N40" s="246"/>
      <c r="O40" s="246"/>
      <c r="P40" s="254"/>
      <c r="Q40" s="2"/>
      <c r="R40" s="337"/>
    </row>
    <row r="41" spans="2:18" ht="20.25" customHeight="1">
      <c r="B41" s="515"/>
      <c r="C41" s="515"/>
      <c r="D41" s="515"/>
      <c r="E41" s="515"/>
      <c r="F41" s="515"/>
      <c r="G41" s="515"/>
      <c r="H41" s="149"/>
      <c r="I41" s="149"/>
      <c r="J41" s="149"/>
      <c r="K41" s="517"/>
      <c r="L41" s="517"/>
      <c r="M41" s="517"/>
      <c r="N41" s="517"/>
      <c r="O41" s="517"/>
      <c r="P41" s="517"/>
      <c r="Q41" s="2"/>
      <c r="R41" s="337"/>
    </row>
    <row r="42" spans="2:18" ht="3.1" customHeight="1">
      <c r="B42" s="401"/>
      <c r="C42" s="404"/>
      <c r="D42" s="404"/>
      <c r="E42" s="404"/>
      <c r="F42" s="401"/>
      <c r="G42" s="403"/>
      <c r="H42" s="149"/>
      <c r="I42" s="149"/>
      <c r="J42" s="149"/>
      <c r="K42" s="149"/>
      <c r="L42" s="412"/>
      <c r="M42" s="149"/>
      <c r="N42" s="400"/>
      <c r="O42" s="382"/>
      <c r="P42" s="382"/>
      <c r="Q42" s="2"/>
      <c r="R42" s="337"/>
    </row>
    <row r="43" spans="2:18" ht="20.25" customHeight="1">
      <c r="B43" s="406" t="s">
        <v>154</v>
      </c>
      <c r="C43" s="407" t="s">
        <v>120</v>
      </c>
      <c r="D43" s="409" t="s">
        <v>6</v>
      </c>
      <c r="E43" s="407" t="s">
        <v>121</v>
      </c>
      <c r="F43" s="407" t="s">
        <v>66</v>
      </c>
      <c r="G43" s="408" t="s">
        <v>126</v>
      </c>
      <c r="H43" s="395"/>
      <c r="I43" s="395"/>
      <c r="J43" s="395"/>
      <c r="K43" s="406" t="s">
        <v>357</v>
      </c>
      <c r="L43" s="407" t="s">
        <v>120</v>
      </c>
      <c r="M43" s="409" t="s">
        <v>6</v>
      </c>
      <c r="N43" s="407" t="s">
        <v>121</v>
      </c>
      <c r="O43" s="407" t="s">
        <v>66</v>
      </c>
      <c r="P43" s="408" t="s">
        <v>351</v>
      </c>
      <c r="Q43" s="2"/>
      <c r="R43" s="337"/>
    </row>
    <row r="44" spans="2:18" ht="20.25" customHeight="1">
      <c r="B44" s="410">
        <v>1</v>
      </c>
      <c r="C44" s="204" t="s">
        <v>0</v>
      </c>
      <c r="D44" s="247">
        <v>42</v>
      </c>
      <c r="E44" s="247" t="s">
        <v>422</v>
      </c>
      <c r="F44" s="280" t="e">
        <f>VLOOKUP($E44,'Combine Pitching Stat'!$E$6:$W$104,2,0)</f>
        <v>#N/A</v>
      </c>
      <c r="G44" s="254" t="e">
        <f>VLOOKUP($E44,'Combine Pitching Stat'!$E$6:$W$104,7,0)</f>
        <v>#N/A</v>
      </c>
      <c r="H44" s="116">
        <v>0</v>
      </c>
      <c r="I44" s="116" t="s">
        <v>123</v>
      </c>
      <c r="J44" s="416"/>
      <c r="K44" s="410">
        <v>1</v>
      </c>
      <c r="L44" s="204" t="s">
        <v>1</v>
      </c>
      <c r="M44" s="247">
        <v>6</v>
      </c>
      <c r="N44" s="247" t="s">
        <v>362</v>
      </c>
      <c r="O44" s="246" t="e">
        <f>VLOOKUP($N44,'Combine Pitching Stat'!$E$6:$W$104,2,0)</f>
        <v>#N/A</v>
      </c>
      <c r="P44" s="280" t="e">
        <f>VLOOKUP($N44,'Combine Pitching Stat'!$E$6:$W$104,6,0)</f>
        <v>#N/A</v>
      </c>
      <c r="Q44" s="2"/>
      <c r="R44" s="337" t="s">
        <v>123</v>
      </c>
    </row>
    <row r="45" spans="2:18" ht="20.25" customHeight="1">
      <c r="B45" s="399">
        <v>2</v>
      </c>
      <c r="C45" s="204" t="s">
        <v>0</v>
      </c>
      <c r="D45" s="247">
        <v>24</v>
      </c>
      <c r="E45" s="247" t="s">
        <v>355</v>
      </c>
      <c r="F45" s="280">
        <f>VLOOKUP($E45,'Combine Pitching Stat'!$E$6:$W$104,2,0)</f>
        <v>1</v>
      </c>
      <c r="G45" s="254">
        <f>VLOOKUP($E45,'Combine Pitching Stat'!$E$6:$W$104,7,0)</f>
        <v>2.67</v>
      </c>
      <c r="H45" s="404">
        <v>1</v>
      </c>
      <c r="I45" s="404"/>
      <c r="J45" s="417"/>
      <c r="K45" s="399">
        <v>2</v>
      </c>
      <c r="L45" s="405"/>
      <c r="M45" s="247"/>
      <c r="N45" s="247"/>
      <c r="O45" s="246"/>
      <c r="P45" s="280"/>
      <c r="Q45" s="2"/>
      <c r="R45" s="337"/>
    </row>
    <row r="46" spans="2:18" ht="20.25" customHeight="1">
      <c r="B46" s="399">
        <v>3</v>
      </c>
      <c r="C46" s="405" t="s">
        <v>3</v>
      </c>
      <c r="D46" s="247">
        <v>6</v>
      </c>
      <c r="E46" s="247" t="s">
        <v>401</v>
      </c>
      <c r="F46" s="280">
        <f>VLOOKUP($E46,'Combine Pitching Stat'!$E$6:$W$104,2,0)</f>
        <v>1</v>
      </c>
      <c r="G46" s="254">
        <f>VLOOKUP($E46,'Combine Pitching Stat'!$E$6:$W$104,7,0)</f>
        <v>5</v>
      </c>
      <c r="H46" s="116">
        <v>0</v>
      </c>
      <c r="I46" s="116"/>
      <c r="J46" s="416"/>
      <c r="K46" s="399">
        <v>3</v>
      </c>
      <c r="L46" s="253"/>
      <c r="M46" s="246"/>
      <c r="N46" s="246"/>
      <c r="O46" s="246"/>
      <c r="P46" s="280"/>
      <c r="Q46" s="2"/>
      <c r="R46" s="337"/>
    </row>
    <row r="47" spans="2:18" ht="20.25" customHeight="1">
      <c r="B47" s="399">
        <v>4</v>
      </c>
      <c r="C47" s="204" t="s">
        <v>1</v>
      </c>
      <c r="D47" s="247">
        <v>29</v>
      </c>
      <c r="E47" s="247" t="s">
        <v>388</v>
      </c>
      <c r="F47" s="280" t="e">
        <f>VLOOKUP($E47,'Combine Pitching Stat'!$E$6:$W$104,2,0)</f>
        <v>#N/A</v>
      </c>
      <c r="G47" s="254" t="e">
        <f>VLOOKUP($E47,'Combine Pitching Stat'!$E$6:$W$104,7,0)</f>
        <v>#N/A</v>
      </c>
      <c r="H47" s="116">
        <v>0</v>
      </c>
      <c r="I47" s="116"/>
      <c r="J47" s="416"/>
      <c r="K47" s="399">
        <v>4</v>
      </c>
      <c r="L47" s="253"/>
      <c r="M47" s="246"/>
      <c r="N47" s="246"/>
      <c r="O47" s="246"/>
      <c r="P47" s="280"/>
      <c r="Q47" s="2"/>
      <c r="R47" s="337"/>
    </row>
    <row r="48" spans="2:18" ht="20.25" customHeight="1">
      <c r="B48" s="410">
        <v>5</v>
      </c>
      <c r="C48" s="204" t="s">
        <v>1</v>
      </c>
      <c r="D48" s="247">
        <v>6</v>
      </c>
      <c r="E48" s="247" t="s">
        <v>362</v>
      </c>
      <c r="F48" s="280" t="e">
        <f>VLOOKUP($E48,'Combine Pitching Stat'!$E$6:$W$104,2,0)</f>
        <v>#N/A</v>
      </c>
      <c r="G48" s="254" t="e">
        <f>VLOOKUP($E48,'Combine Pitching Stat'!$E$6:$W$104,7,0)</f>
        <v>#N/A</v>
      </c>
      <c r="H48" s="116"/>
      <c r="I48" s="116"/>
      <c r="J48" s="416"/>
      <c r="K48" s="410">
        <v>5</v>
      </c>
      <c r="L48" s="253"/>
      <c r="M48" s="246"/>
      <c r="N48" s="246"/>
      <c r="O48" s="246"/>
      <c r="P48" s="280"/>
      <c r="Q48" s="2"/>
      <c r="R48" s="337"/>
    </row>
    <row r="49" spans="2:17" ht="20.25" hidden="1" customHeight="1">
      <c r="B49" s="251">
        <v>6</v>
      </c>
      <c r="C49" s="212"/>
      <c r="D49" s="236"/>
      <c r="E49" s="236"/>
      <c r="F49" s="236"/>
      <c r="G49" s="238"/>
      <c r="H49" s="153"/>
      <c r="I49" s="153"/>
      <c r="J49" s="154"/>
      <c r="K49" s="151"/>
      <c r="L49" s="151"/>
      <c r="M49" s="151"/>
      <c r="N49" s="152"/>
      <c r="O49" s="151"/>
      <c r="P49" s="2"/>
      <c r="Q49" s="2"/>
    </row>
    <row r="50" spans="2:17" ht="20.25" hidden="1" customHeight="1">
      <c r="B50" s="251">
        <v>7</v>
      </c>
      <c r="C50" s="212"/>
      <c r="D50" s="236"/>
      <c r="E50" s="236"/>
      <c r="F50" s="236"/>
      <c r="G50" s="238"/>
      <c r="H50" s="117"/>
      <c r="I50" s="117"/>
      <c r="J50" s="150"/>
      <c r="K50" s="151"/>
      <c r="L50" s="151"/>
      <c r="M50" s="151"/>
      <c r="N50" s="152"/>
      <c r="O50" s="151"/>
      <c r="P50" s="2"/>
      <c r="Q50" s="2"/>
    </row>
    <row r="51" spans="2:17">
      <c r="B51" s="506"/>
      <c r="C51" s="506"/>
      <c r="D51" s="506"/>
      <c r="E51" s="506"/>
      <c r="F51" s="506"/>
      <c r="G51" s="506"/>
      <c r="H51" s="155"/>
      <c r="I51" s="156"/>
      <c r="J51" s="156"/>
      <c r="K51" s="155"/>
      <c r="L51" s="157"/>
      <c r="M51" s="155"/>
      <c r="N51" s="158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28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4.3"/>
  <cols>
    <col min="1" max="1" width="2.25" customWidth="1"/>
    <col min="2" max="2" width="3.375" style="1" bestFit="1" customWidth="1"/>
    <col min="3" max="3" width="8.25" style="1" bestFit="1" customWidth="1"/>
    <col min="4" max="4" width="15.25" style="1" bestFit="1" customWidth="1"/>
    <col min="5" max="5" width="9.375" style="1" bestFit="1" customWidth="1"/>
    <col min="6" max="6" width="1.25" customWidth="1"/>
    <col min="7" max="7" width="3.375" bestFit="1" customWidth="1"/>
    <col min="8" max="8" width="8.25" bestFit="1" customWidth="1"/>
    <col min="9" max="9" width="14.25" bestFit="1" customWidth="1"/>
    <col min="11" max="11" width="1.25" customWidth="1"/>
    <col min="12" max="12" width="3.375" bestFit="1" customWidth="1"/>
    <col min="13" max="13" width="8.25" bestFit="1" customWidth="1"/>
    <col min="14" max="14" width="14.25" bestFit="1" customWidth="1"/>
    <col min="16" max="16" width="1.25" customWidth="1"/>
    <col min="17" max="17" width="3.375" bestFit="1" customWidth="1"/>
    <col min="18" max="18" width="8.25" bestFit="1" customWidth="1"/>
    <col min="19" max="19" width="14.25" bestFit="1" customWidth="1"/>
    <col min="21" max="21" width="0.875" customWidth="1"/>
    <col min="22" max="22" width="3.375" bestFit="1" customWidth="1"/>
    <col min="23" max="23" width="8.25" bestFit="1" customWidth="1"/>
    <col min="24" max="24" width="16.625" bestFit="1" customWidth="1"/>
  </cols>
  <sheetData>
    <row r="2" spans="2:25">
      <c r="B2" s="183"/>
      <c r="C2" s="489" t="s">
        <v>0</v>
      </c>
      <c r="D2" s="489"/>
      <c r="E2" s="489"/>
      <c r="F2" s="184"/>
      <c r="G2" s="184"/>
      <c r="H2" s="489" t="s">
        <v>1</v>
      </c>
      <c r="I2" s="489"/>
      <c r="J2" s="489"/>
      <c r="K2" s="184"/>
      <c r="L2" s="184"/>
      <c r="M2" s="489" t="s">
        <v>2</v>
      </c>
      <c r="N2" s="489"/>
      <c r="O2" s="489"/>
      <c r="P2" s="184"/>
      <c r="Q2" s="184"/>
      <c r="R2" s="490" t="s">
        <v>3</v>
      </c>
      <c r="S2" s="490"/>
      <c r="T2" s="490"/>
      <c r="U2" s="184"/>
      <c r="V2" s="184"/>
      <c r="W2" s="489" t="s">
        <v>4</v>
      </c>
      <c r="X2" s="489"/>
      <c r="Y2" s="489"/>
    </row>
    <row r="3" spans="2:25" ht="14.95" thickBot="1">
      <c r="B3" s="183"/>
      <c r="C3" s="183"/>
      <c r="D3" s="183"/>
      <c r="E3" s="183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2:25" ht="25.15" customHeight="1">
      <c r="B4" s="186" t="s">
        <v>5</v>
      </c>
      <c r="C4" s="187" t="s">
        <v>163</v>
      </c>
      <c r="D4" s="188" t="s">
        <v>7</v>
      </c>
      <c r="E4" s="189" t="s">
        <v>8</v>
      </c>
      <c r="F4" s="190"/>
      <c r="G4" s="186" t="s">
        <v>5</v>
      </c>
      <c r="H4" s="187" t="s">
        <v>163</v>
      </c>
      <c r="I4" s="188" t="s">
        <v>7</v>
      </c>
      <c r="J4" s="189" t="s">
        <v>8</v>
      </c>
      <c r="K4" s="190"/>
      <c r="L4" s="186" t="s">
        <v>5</v>
      </c>
      <c r="M4" s="187" t="s">
        <v>163</v>
      </c>
      <c r="N4" s="188" t="s">
        <v>7</v>
      </c>
      <c r="O4" s="189" t="s">
        <v>8</v>
      </c>
      <c r="P4" s="190"/>
      <c r="Q4" s="186" t="s">
        <v>5</v>
      </c>
      <c r="R4" s="187" t="s">
        <v>163</v>
      </c>
      <c r="S4" s="188" t="s">
        <v>7</v>
      </c>
      <c r="T4" s="189" t="s">
        <v>8</v>
      </c>
      <c r="U4" s="190"/>
      <c r="V4" s="186" t="s">
        <v>5</v>
      </c>
      <c r="W4" s="187" t="s">
        <v>163</v>
      </c>
      <c r="X4" s="188" t="s">
        <v>7</v>
      </c>
      <c r="Y4" s="189" t="s">
        <v>8</v>
      </c>
    </row>
    <row r="5" spans="2:25" ht="14.95" customHeight="1">
      <c r="B5" s="191">
        <v>1</v>
      </c>
      <c r="C5" s="221">
        <v>2</v>
      </c>
      <c r="D5" s="221" t="s">
        <v>164</v>
      </c>
      <c r="E5" s="222" t="s">
        <v>164</v>
      </c>
      <c r="F5" s="183"/>
      <c r="G5" s="191">
        <v>1</v>
      </c>
      <c r="H5" s="228">
        <v>1</v>
      </c>
      <c r="I5" s="228" t="s">
        <v>227</v>
      </c>
      <c r="J5" s="228" t="s">
        <v>228</v>
      </c>
      <c r="K5" s="183"/>
      <c r="L5" s="191">
        <v>1</v>
      </c>
      <c r="M5" s="232">
        <v>8</v>
      </c>
      <c r="N5" s="232" t="s">
        <v>13</v>
      </c>
      <c r="O5" s="233" t="s">
        <v>14</v>
      </c>
      <c r="P5" s="183"/>
      <c r="Q5" s="191">
        <v>1</v>
      </c>
      <c r="R5" s="228">
        <v>1</v>
      </c>
      <c r="S5" s="228" t="s">
        <v>276</v>
      </c>
      <c r="T5" s="229" t="s">
        <v>277</v>
      </c>
      <c r="U5" s="183"/>
      <c r="V5" s="191">
        <v>1</v>
      </c>
      <c r="W5" s="226">
        <v>2</v>
      </c>
      <c r="X5" s="226" t="s">
        <v>16</v>
      </c>
      <c r="Y5" s="225" t="s">
        <v>17</v>
      </c>
    </row>
    <row r="6" spans="2:25" ht="14.95" customHeight="1">
      <c r="B6" s="191">
        <v>2</v>
      </c>
      <c r="C6" s="221">
        <v>3</v>
      </c>
      <c r="D6" s="221" t="s">
        <v>218</v>
      </c>
      <c r="E6" s="222" t="s">
        <v>219</v>
      </c>
      <c r="F6" s="183"/>
      <c r="G6" s="191">
        <v>2</v>
      </c>
      <c r="H6" s="228">
        <v>2</v>
      </c>
      <c r="I6" s="228" t="s">
        <v>229</v>
      </c>
      <c r="J6" s="228" t="s">
        <v>230</v>
      </c>
      <c r="K6" s="183"/>
      <c r="L6" s="191">
        <v>2</v>
      </c>
      <c r="M6" s="232">
        <v>99</v>
      </c>
      <c r="N6" s="232" t="s">
        <v>165</v>
      </c>
      <c r="O6" s="233" t="s">
        <v>166</v>
      </c>
      <c r="P6" s="183"/>
      <c r="Q6" s="191">
        <v>2</v>
      </c>
      <c r="R6" s="228">
        <v>7</v>
      </c>
      <c r="S6" s="228" t="s">
        <v>278</v>
      </c>
      <c r="T6" s="229" t="s">
        <v>279</v>
      </c>
      <c r="U6" s="183"/>
      <c r="V6" s="191">
        <v>2</v>
      </c>
      <c r="W6" s="226">
        <v>10</v>
      </c>
      <c r="X6" s="226" t="s">
        <v>9</v>
      </c>
      <c r="Y6" s="225" t="s">
        <v>10</v>
      </c>
    </row>
    <row r="7" spans="2:25" ht="14.95" customHeight="1">
      <c r="B7" s="191">
        <v>3</v>
      </c>
      <c r="C7" s="223">
        <v>5</v>
      </c>
      <c r="D7" s="221" t="s">
        <v>50</v>
      </c>
      <c r="E7" s="222"/>
      <c r="F7" s="183"/>
      <c r="G7" s="191">
        <v>3</v>
      </c>
      <c r="H7" s="228">
        <v>4</v>
      </c>
      <c r="I7" s="228" t="s">
        <v>231</v>
      </c>
      <c r="J7" s="228" t="s">
        <v>232</v>
      </c>
      <c r="K7" s="183"/>
      <c r="L7" s="191">
        <v>3</v>
      </c>
      <c r="M7" s="232">
        <v>21</v>
      </c>
      <c r="N7" s="232" t="s">
        <v>168</v>
      </c>
      <c r="O7" s="233" t="s">
        <v>169</v>
      </c>
      <c r="P7" s="183"/>
      <c r="Q7" s="191">
        <v>3</v>
      </c>
      <c r="R7" s="228">
        <v>9</v>
      </c>
      <c r="S7" s="228" t="s">
        <v>280</v>
      </c>
      <c r="T7" s="229" t="s">
        <v>281</v>
      </c>
      <c r="U7" s="183"/>
      <c r="V7" s="191">
        <v>3</v>
      </c>
      <c r="W7" s="226">
        <v>24</v>
      </c>
      <c r="X7" s="226" t="s">
        <v>170</v>
      </c>
      <c r="Y7" s="225" t="s">
        <v>21</v>
      </c>
    </row>
    <row r="8" spans="2:25" ht="14.95" customHeight="1">
      <c r="B8" s="191">
        <v>4</v>
      </c>
      <c r="C8" s="223">
        <v>7</v>
      </c>
      <c r="D8" s="221" t="s">
        <v>220</v>
      </c>
      <c r="E8" s="222" t="s">
        <v>11</v>
      </c>
      <c r="F8" s="183"/>
      <c r="G8" s="191">
        <v>4</v>
      </c>
      <c r="H8" s="228">
        <v>7</v>
      </c>
      <c r="I8" s="228" t="s">
        <v>233</v>
      </c>
      <c r="J8" s="228" t="s">
        <v>234</v>
      </c>
      <c r="K8" s="183"/>
      <c r="L8" s="191">
        <v>4</v>
      </c>
      <c r="M8" s="232">
        <v>17</v>
      </c>
      <c r="N8" s="232" t="s">
        <v>22</v>
      </c>
      <c r="O8" s="233" t="s">
        <v>23</v>
      </c>
      <c r="P8" s="183"/>
      <c r="Q8" s="191">
        <v>4</v>
      </c>
      <c r="R8" s="228">
        <v>10</v>
      </c>
      <c r="S8" s="228" t="s">
        <v>282</v>
      </c>
      <c r="T8" s="229" t="s">
        <v>283</v>
      </c>
      <c r="U8" s="183"/>
      <c r="V8" s="191">
        <v>4</v>
      </c>
      <c r="W8" s="226">
        <v>34</v>
      </c>
      <c r="X8" s="226" t="s">
        <v>172</v>
      </c>
      <c r="Y8" s="225" t="s">
        <v>18</v>
      </c>
    </row>
    <row r="9" spans="2:25" ht="14.95" customHeight="1">
      <c r="B9" s="191">
        <v>5</v>
      </c>
      <c r="C9" s="223">
        <v>8</v>
      </c>
      <c r="D9" s="221" t="s">
        <v>225</v>
      </c>
      <c r="E9" s="222" t="s">
        <v>226</v>
      </c>
      <c r="F9" s="183"/>
      <c r="G9" s="191">
        <v>5</v>
      </c>
      <c r="H9" s="228">
        <v>8</v>
      </c>
      <c r="I9" s="228" t="s">
        <v>235</v>
      </c>
      <c r="J9" s="228" t="s">
        <v>236</v>
      </c>
      <c r="K9" s="183"/>
      <c r="L9" s="191">
        <v>5</v>
      </c>
      <c r="M9" s="232">
        <v>7</v>
      </c>
      <c r="N9" s="232" t="s">
        <v>12</v>
      </c>
      <c r="O9" s="233" t="s">
        <v>12</v>
      </c>
      <c r="P9" s="183"/>
      <c r="Q9" s="191">
        <v>5</v>
      </c>
      <c r="R9" s="228">
        <v>11</v>
      </c>
      <c r="S9" s="228" t="s">
        <v>284</v>
      </c>
      <c r="T9" s="229" t="s">
        <v>285</v>
      </c>
      <c r="U9" s="183"/>
      <c r="V9" s="191">
        <v>5</v>
      </c>
      <c r="W9" s="226">
        <v>8</v>
      </c>
      <c r="X9" s="226" t="s">
        <v>173</v>
      </c>
      <c r="Y9" s="225" t="s">
        <v>174</v>
      </c>
    </row>
    <row r="10" spans="2:25" ht="14.95" customHeight="1">
      <c r="B10" s="191">
        <v>6</v>
      </c>
      <c r="C10" s="223">
        <v>9</v>
      </c>
      <c r="D10" s="221" t="s">
        <v>224</v>
      </c>
      <c r="E10" s="222" t="s">
        <v>194</v>
      </c>
      <c r="F10" s="183"/>
      <c r="G10" s="191">
        <v>6</v>
      </c>
      <c r="H10" s="228">
        <v>11</v>
      </c>
      <c r="I10" s="228" t="s">
        <v>237</v>
      </c>
      <c r="J10" s="228" t="s">
        <v>238</v>
      </c>
      <c r="K10" s="183"/>
      <c r="L10" s="191">
        <v>6</v>
      </c>
      <c r="M10" s="232">
        <v>42</v>
      </c>
      <c r="N10" s="232" t="s">
        <v>32</v>
      </c>
      <c r="O10" s="233" t="s">
        <v>33</v>
      </c>
      <c r="P10" s="183"/>
      <c r="Q10" s="191">
        <v>6</v>
      </c>
      <c r="R10" s="228">
        <v>12</v>
      </c>
      <c r="S10" s="228" t="s">
        <v>286</v>
      </c>
      <c r="T10" s="229" t="s">
        <v>287</v>
      </c>
      <c r="U10" s="183"/>
      <c r="V10" s="191">
        <v>6</v>
      </c>
      <c r="W10" s="226">
        <v>42</v>
      </c>
      <c r="X10" s="226" t="s">
        <v>175</v>
      </c>
      <c r="Y10" s="225" t="s">
        <v>15</v>
      </c>
    </row>
    <row r="11" spans="2:25" ht="14.95" customHeight="1">
      <c r="B11" s="191">
        <v>7</v>
      </c>
      <c r="C11" s="221">
        <v>12</v>
      </c>
      <c r="D11" s="221" t="s">
        <v>223</v>
      </c>
      <c r="E11" s="222" t="s">
        <v>167</v>
      </c>
      <c r="F11" s="183"/>
      <c r="G11" s="191">
        <v>7</v>
      </c>
      <c r="H11" s="228">
        <v>13</v>
      </c>
      <c r="I11" s="228" t="s">
        <v>177</v>
      </c>
      <c r="J11" s="228" t="s">
        <v>239</v>
      </c>
      <c r="K11" s="183"/>
      <c r="L11" s="191">
        <v>7</v>
      </c>
      <c r="M11" s="232">
        <v>2</v>
      </c>
      <c r="N11" s="232" t="s">
        <v>178</v>
      </c>
      <c r="O11" s="233" t="s">
        <v>179</v>
      </c>
      <c r="P11" s="183"/>
      <c r="Q11" s="191">
        <v>7</v>
      </c>
      <c r="R11" s="228">
        <v>13</v>
      </c>
      <c r="S11" s="228" t="s">
        <v>288</v>
      </c>
      <c r="T11" s="229" t="s">
        <v>289</v>
      </c>
      <c r="U11" s="183"/>
      <c r="V11" s="191">
        <v>7</v>
      </c>
      <c r="W11" s="226">
        <v>44</v>
      </c>
      <c r="X11" s="226" t="s">
        <v>40</v>
      </c>
      <c r="Y11" s="225" t="s">
        <v>41</v>
      </c>
    </row>
    <row r="12" spans="2:25" ht="14.95" customHeight="1">
      <c r="B12" s="191">
        <v>8</v>
      </c>
      <c r="C12" s="223">
        <v>17</v>
      </c>
      <c r="D12" s="221" t="s">
        <v>211</v>
      </c>
      <c r="E12" s="222" t="s">
        <v>19</v>
      </c>
      <c r="F12" s="183"/>
      <c r="G12" s="191">
        <v>8</v>
      </c>
      <c r="H12" s="228">
        <v>16</v>
      </c>
      <c r="I12" s="228" t="s">
        <v>240</v>
      </c>
      <c r="J12" s="228" t="s">
        <v>241</v>
      </c>
      <c r="K12" s="183"/>
      <c r="L12" s="191">
        <v>8</v>
      </c>
      <c r="M12" s="232">
        <v>57</v>
      </c>
      <c r="N12" s="232" t="s">
        <v>49</v>
      </c>
      <c r="O12" s="234" t="s">
        <v>180</v>
      </c>
      <c r="P12" s="183"/>
      <c r="Q12" s="191">
        <v>8</v>
      </c>
      <c r="R12" s="228">
        <v>15</v>
      </c>
      <c r="S12" s="228" t="s">
        <v>290</v>
      </c>
      <c r="T12" s="229" t="s">
        <v>291</v>
      </c>
      <c r="U12" s="183"/>
      <c r="V12" s="191">
        <v>8</v>
      </c>
      <c r="W12" s="226">
        <v>29</v>
      </c>
      <c r="X12" s="226" t="s">
        <v>36</v>
      </c>
      <c r="Y12" s="225" t="s">
        <v>37</v>
      </c>
    </row>
    <row r="13" spans="2:25" ht="14.95" customHeight="1">
      <c r="B13" s="191">
        <v>9</v>
      </c>
      <c r="C13" s="223">
        <v>23</v>
      </c>
      <c r="D13" s="221" t="s">
        <v>203</v>
      </c>
      <c r="E13" s="222" t="s">
        <v>204</v>
      </c>
      <c r="F13" s="183"/>
      <c r="G13" s="191">
        <v>9</v>
      </c>
      <c r="H13" s="228">
        <v>19</v>
      </c>
      <c r="I13" s="228" t="s">
        <v>242</v>
      </c>
      <c r="J13" s="228" t="s">
        <v>243</v>
      </c>
      <c r="K13" s="183"/>
      <c r="L13" s="191">
        <v>9</v>
      </c>
      <c r="M13" s="232">
        <v>12</v>
      </c>
      <c r="N13" s="232" t="s">
        <v>181</v>
      </c>
      <c r="O13" s="233" t="s">
        <v>20</v>
      </c>
      <c r="P13" s="183"/>
      <c r="Q13" s="191">
        <v>9</v>
      </c>
      <c r="R13" s="228">
        <v>17</v>
      </c>
      <c r="S13" s="228" t="s">
        <v>292</v>
      </c>
      <c r="T13" s="229" t="s">
        <v>293</v>
      </c>
      <c r="U13" s="183"/>
      <c r="V13" s="191">
        <v>9</v>
      </c>
      <c r="W13" s="226">
        <v>38</v>
      </c>
      <c r="X13" s="226" t="s">
        <v>27</v>
      </c>
      <c r="Y13" s="225" t="s">
        <v>28</v>
      </c>
    </row>
    <row r="14" spans="2:25" ht="14.95" customHeight="1">
      <c r="B14" s="191">
        <v>10</v>
      </c>
      <c r="C14" s="223">
        <v>27</v>
      </c>
      <c r="D14" s="221" t="s">
        <v>25</v>
      </c>
      <c r="E14" s="222" t="s">
        <v>26</v>
      </c>
      <c r="F14" s="183"/>
      <c r="G14" s="191">
        <v>10</v>
      </c>
      <c r="H14" s="228">
        <v>21</v>
      </c>
      <c r="I14" s="228" t="s">
        <v>244</v>
      </c>
      <c r="J14" s="228" t="s">
        <v>245</v>
      </c>
      <c r="K14" s="183"/>
      <c r="L14" s="191">
        <v>10</v>
      </c>
      <c r="M14" s="232">
        <v>29</v>
      </c>
      <c r="N14" s="232" t="s">
        <v>29</v>
      </c>
      <c r="O14" s="233" t="s">
        <v>30</v>
      </c>
      <c r="P14" s="183"/>
      <c r="Q14" s="191">
        <v>10</v>
      </c>
      <c r="R14" s="228">
        <v>21</v>
      </c>
      <c r="S14" s="228" t="s">
        <v>294</v>
      </c>
      <c r="T14" s="229" t="s">
        <v>295</v>
      </c>
      <c r="U14" s="183"/>
      <c r="V14" s="191">
        <v>10</v>
      </c>
      <c r="W14" s="226">
        <v>9</v>
      </c>
      <c r="X14" s="226" t="s">
        <v>44</v>
      </c>
      <c r="Y14" s="225" t="s">
        <v>45</v>
      </c>
    </row>
    <row r="15" spans="2:25" ht="14.95" customHeight="1">
      <c r="B15" s="191">
        <v>11</v>
      </c>
      <c r="C15" s="221">
        <v>33</v>
      </c>
      <c r="D15" s="221" t="s">
        <v>222</v>
      </c>
      <c r="E15" s="222" t="s">
        <v>31</v>
      </c>
      <c r="F15" s="183"/>
      <c r="G15" s="191">
        <v>11</v>
      </c>
      <c r="H15" s="228">
        <v>22</v>
      </c>
      <c r="I15" s="228" t="s">
        <v>246</v>
      </c>
      <c r="J15" s="228" t="s">
        <v>247</v>
      </c>
      <c r="K15" s="183"/>
      <c r="L15" s="191">
        <v>11</v>
      </c>
      <c r="M15" s="232">
        <v>31</v>
      </c>
      <c r="N15" s="232" t="s">
        <v>184</v>
      </c>
      <c r="O15" s="233" t="s">
        <v>185</v>
      </c>
      <c r="P15" s="183"/>
      <c r="Q15" s="191">
        <v>11</v>
      </c>
      <c r="R15" s="228">
        <v>24</v>
      </c>
      <c r="S15" s="228" t="s">
        <v>296</v>
      </c>
      <c r="T15" s="229" t="s">
        <v>297</v>
      </c>
      <c r="U15" s="183"/>
      <c r="V15" s="191">
        <v>11</v>
      </c>
      <c r="W15" s="226">
        <v>87</v>
      </c>
      <c r="X15" s="226" t="s">
        <v>51</v>
      </c>
      <c r="Y15" s="225" t="s">
        <v>52</v>
      </c>
    </row>
    <row r="16" spans="2:25" ht="14.95" customHeight="1">
      <c r="B16" s="191">
        <v>12</v>
      </c>
      <c r="C16" s="223">
        <v>42</v>
      </c>
      <c r="D16" s="221" t="s">
        <v>176</v>
      </c>
      <c r="E16" s="222"/>
      <c r="F16" s="183"/>
      <c r="G16" s="191">
        <v>12</v>
      </c>
      <c r="H16" s="228">
        <v>25</v>
      </c>
      <c r="I16" s="228" t="s">
        <v>248</v>
      </c>
      <c r="J16" s="228" t="s">
        <v>249</v>
      </c>
      <c r="K16" s="183"/>
      <c r="L16" s="191">
        <v>12</v>
      </c>
      <c r="M16" s="235">
        <v>9</v>
      </c>
      <c r="N16" s="235" t="s">
        <v>188</v>
      </c>
      <c r="O16" s="234" t="s">
        <v>189</v>
      </c>
      <c r="P16" s="183"/>
      <c r="Q16" s="191">
        <v>12</v>
      </c>
      <c r="R16" s="228">
        <v>25</v>
      </c>
      <c r="S16" s="228" t="s">
        <v>298</v>
      </c>
      <c r="T16" s="229" t="s">
        <v>299</v>
      </c>
      <c r="U16" s="183"/>
      <c r="V16" s="191">
        <v>12</v>
      </c>
      <c r="W16" s="226">
        <v>20</v>
      </c>
      <c r="X16" s="226" t="s">
        <v>53</v>
      </c>
      <c r="Y16" s="225" t="s">
        <v>54</v>
      </c>
    </row>
    <row r="17" spans="2:25" ht="14.95" customHeight="1">
      <c r="B17" s="191">
        <v>13</v>
      </c>
      <c r="C17" s="223">
        <v>51</v>
      </c>
      <c r="D17" s="221" t="s">
        <v>38</v>
      </c>
      <c r="E17" s="222" t="s">
        <v>39</v>
      </c>
      <c r="F17" s="183"/>
      <c r="G17" s="191">
        <v>13</v>
      </c>
      <c r="H17" s="228">
        <v>27</v>
      </c>
      <c r="I17" s="228" t="s">
        <v>250</v>
      </c>
      <c r="J17" s="228" t="s">
        <v>251</v>
      </c>
      <c r="K17" s="183"/>
      <c r="L17" s="191">
        <v>13</v>
      </c>
      <c r="M17" s="235">
        <v>73</v>
      </c>
      <c r="N17" s="235" t="s">
        <v>190</v>
      </c>
      <c r="O17" s="234" t="s">
        <v>191</v>
      </c>
      <c r="P17" s="183"/>
      <c r="Q17" s="191">
        <v>13</v>
      </c>
      <c r="R17" s="228">
        <v>26</v>
      </c>
      <c r="S17" s="228" t="s">
        <v>300</v>
      </c>
      <c r="T17" s="229" t="s">
        <v>301</v>
      </c>
      <c r="U17" s="183"/>
      <c r="V17" s="191">
        <v>13</v>
      </c>
      <c r="W17" s="226">
        <v>4</v>
      </c>
      <c r="X17" s="226" t="s">
        <v>192</v>
      </c>
      <c r="Y17" s="225" t="s">
        <v>193</v>
      </c>
    </row>
    <row r="18" spans="2:25" ht="14.95" customHeight="1">
      <c r="B18" s="191">
        <v>14</v>
      </c>
      <c r="C18" s="221">
        <v>52</v>
      </c>
      <c r="D18" s="221" t="s">
        <v>42</v>
      </c>
      <c r="E18" s="222" t="s">
        <v>43</v>
      </c>
      <c r="F18" s="183"/>
      <c r="G18" s="191">
        <v>14</v>
      </c>
      <c r="H18" s="228">
        <v>36</v>
      </c>
      <c r="I18" s="228" t="s">
        <v>252</v>
      </c>
      <c r="J18" s="228" t="s">
        <v>253</v>
      </c>
      <c r="K18" s="183"/>
      <c r="L18" s="191">
        <v>14</v>
      </c>
      <c r="M18" s="232">
        <v>95</v>
      </c>
      <c r="N18" s="232" t="s">
        <v>195</v>
      </c>
      <c r="O18" s="233" t="s">
        <v>196</v>
      </c>
      <c r="P18" s="183"/>
      <c r="Q18" s="191">
        <v>14</v>
      </c>
      <c r="R18" s="228">
        <v>35</v>
      </c>
      <c r="S18" s="228" t="s">
        <v>302</v>
      </c>
      <c r="T18" s="229" t="s">
        <v>303</v>
      </c>
      <c r="U18" s="183"/>
      <c r="V18" s="191">
        <v>14</v>
      </c>
      <c r="W18" s="226">
        <v>12</v>
      </c>
      <c r="X18" s="226" t="s">
        <v>197</v>
      </c>
      <c r="Y18" s="225" t="s">
        <v>24</v>
      </c>
    </row>
    <row r="19" spans="2:25" ht="14.95" customHeight="1">
      <c r="B19" s="191">
        <v>15</v>
      </c>
      <c r="C19" s="223">
        <v>61</v>
      </c>
      <c r="D19" s="221" t="s">
        <v>182</v>
      </c>
      <c r="E19" s="222" t="s">
        <v>183</v>
      </c>
      <c r="F19" s="183"/>
      <c r="G19" s="191">
        <v>15</v>
      </c>
      <c r="H19" s="228">
        <v>42</v>
      </c>
      <c r="I19" s="228" t="s">
        <v>254</v>
      </c>
      <c r="J19" s="228" t="s">
        <v>255</v>
      </c>
      <c r="K19" s="183"/>
      <c r="L19" s="191">
        <v>15</v>
      </c>
      <c r="M19" s="235">
        <v>1</v>
      </c>
      <c r="N19" s="235" t="s">
        <v>198</v>
      </c>
      <c r="O19" s="234" t="s">
        <v>199</v>
      </c>
      <c r="P19" s="183"/>
      <c r="Q19" s="191">
        <v>15</v>
      </c>
      <c r="R19" s="228">
        <v>41</v>
      </c>
      <c r="S19" s="228" t="s">
        <v>304</v>
      </c>
      <c r="T19" s="229" t="s">
        <v>305</v>
      </c>
      <c r="U19" s="183"/>
      <c r="V19" s="191">
        <v>15</v>
      </c>
      <c r="W19" s="226">
        <v>7</v>
      </c>
      <c r="X19" s="226" t="s">
        <v>200</v>
      </c>
      <c r="Y19" s="225" t="s">
        <v>201</v>
      </c>
    </row>
    <row r="20" spans="2:25" ht="14.95" customHeight="1">
      <c r="B20" s="191">
        <v>16</v>
      </c>
      <c r="C20" s="223">
        <v>77</v>
      </c>
      <c r="D20" s="221" t="s">
        <v>48</v>
      </c>
      <c r="E20" s="222"/>
      <c r="F20" s="183"/>
      <c r="G20" s="191">
        <v>16</v>
      </c>
      <c r="H20" s="228">
        <v>45</v>
      </c>
      <c r="I20" s="228" t="s">
        <v>256</v>
      </c>
      <c r="J20" s="228" t="s">
        <v>257</v>
      </c>
      <c r="K20" s="183"/>
      <c r="L20" s="191">
        <v>16</v>
      </c>
      <c r="M20" s="232">
        <v>44</v>
      </c>
      <c r="N20" s="232" t="s">
        <v>324</v>
      </c>
      <c r="O20" s="233" t="s">
        <v>325</v>
      </c>
      <c r="P20" s="183"/>
      <c r="Q20" s="191">
        <v>16</v>
      </c>
      <c r="R20" s="228">
        <v>51</v>
      </c>
      <c r="S20" s="228" t="s">
        <v>306</v>
      </c>
      <c r="T20" s="229" t="s">
        <v>307</v>
      </c>
      <c r="U20" s="183"/>
      <c r="V20" s="191">
        <v>16</v>
      </c>
      <c r="W20" s="226">
        <v>28</v>
      </c>
      <c r="X20" s="226" t="s">
        <v>34</v>
      </c>
      <c r="Y20" s="225" t="s">
        <v>35</v>
      </c>
    </row>
    <row r="21" spans="2:25" ht="14.95" customHeight="1">
      <c r="B21" s="191">
        <v>17</v>
      </c>
      <c r="C21" s="221">
        <v>98</v>
      </c>
      <c r="D21" s="221" t="s">
        <v>186</v>
      </c>
      <c r="E21" s="222" t="s">
        <v>187</v>
      </c>
      <c r="F21" s="183"/>
      <c r="G21" s="191">
        <v>17</v>
      </c>
      <c r="H21" s="228">
        <v>49</v>
      </c>
      <c r="I21" s="228" t="s">
        <v>258</v>
      </c>
      <c r="J21" s="228" t="s">
        <v>259</v>
      </c>
      <c r="K21" s="183"/>
      <c r="L21" s="191">
        <v>17</v>
      </c>
      <c r="M21" s="235">
        <v>10</v>
      </c>
      <c r="N21" s="235" t="s">
        <v>326</v>
      </c>
      <c r="O21" s="234" t="s">
        <v>202</v>
      </c>
      <c r="P21" s="183"/>
      <c r="Q21" s="191">
        <v>17</v>
      </c>
      <c r="R21" s="228">
        <v>80</v>
      </c>
      <c r="S21" s="228" t="s">
        <v>308</v>
      </c>
      <c r="T21" s="229" t="s">
        <v>309</v>
      </c>
      <c r="U21" s="183"/>
      <c r="V21" s="191">
        <v>17</v>
      </c>
      <c r="W21" s="226">
        <v>11</v>
      </c>
      <c r="X21" s="226" t="s">
        <v>205</v>
      </c>
      <c r="Y21" s="225" t="s">
        <v>206</v>
      </c>
    </row>
    <row r="22" spans="2:25" ht="14.95" customHeight="1">
      <c r="B22" s="191">
        <v>18</v>
      </c>
      <c r="C22" s="224">
        <v>99</v>
      </c>
      <c r="D22" s="224" t="s">
        <v>221</v>
      </c>
      <c r="E22" s="225" t="s">
        <v>171</v>
      </c>
      <c r="F22" s="183"/>
      <c r="G22" s="191">
        <v>18</v>
      </c>
      <c r="H22" s="228">
        <v>55</v>
      </c>
      <c r="I22" s="228" t="s">
        <v>260</v>
      </c>
      <c r="J22" s="228" t="s">
        <v>261</v>
      </c>
      <c r="K22" s="183"/>
      <c r="L22" s="191">
        <v>18</v>
      </c>
      <c r="M22" s="235">
        <v>6</v>
      </c>
      <c r="N22" s="235" t="s">
        <v>327</v>
      </c>
      <c r="O22" s="234" t="s">
        <v>328</v>
      </c>
      <c r="P22" s="183"/>
      <c r="Q22" s="191">
        <v>18</v>
      </c>
      <c r="R22" s="228">
        <v>81</v>
      </c>
      <c r="S22" s="228" t="s">
        <v>310</v>
      </c>
      <c r="T22" s="229" t="s">
        <v>311</v>
      </c>
      <c r="U22" s="183"/>
      <c r="V22" s="191">
        <v>18</v>
      </c>
      <c r="W22" s="226">
        <v>52</v>
      </c>
      <c r="X22" s="226" t="s">
        <v>207</v>
      </c>
      <c r="Y22" s="225" t="s">
        <v>208</v>
      </c>
    </row>
    <row r="23" spans="2:25" ht="14.95" customHeight="1">
      <c r="B23" s="191">
        <v>19</v>
      </c>
      <c r="C23" s="224"/>
      <c r="D23" s="224"/>
      <c r="E23" s="225"/>
      <c r="F23" s="183"/>
      <c r="G23" s="191">
        <v>19</v>
      </c>
      <c r="H23" s="228">
        <v>61</v>
      </c>
      <c r="I23" s="228" t="s">
        <v>262</v>
      </c>
      <c r="J23" s="228" t="s">
        <v>263</v>
      </c>
      <c r="K23" s="183"/>
      <c r="L23" s="191">
        <v>19</v>
      </c>
      <c r="M23" s="235">
        <v>14</v>
      </c>
      <c r="N23" s="235" t="s">
        <v>329</v>
      </c>
      <c r="O23" s="234" t="s">
        <v>330</v>
      </c>
      <c r="P23" s="183"/>
      <c r="Q23" s="191">
        <v>19</v>
      </c>
      <c r="R23" s="228">
        <v>82</v>
      </c>
      <c r="S23" s="228" t="s">
        <v>312</v>
      </c>
      <c r="T23" s="229" t="s">
        <v>313</v>
      </c>
      <c r="U23" s="183"/>
      <c r="V23" s="191">
        <v>19</v>
      </c>
      <c r="W23" s="226">
        <v>5</v>
      </c>
      <c r="X23" s="226" t="s">
        <v>46</v>
      </c>
      <c r="Y23" s="225" t="s">
        <v>47</v>
      </c>
    </row>
    <row r="24" spans="2:25" ht="14.95" customHeight="1">
      <c r="B24" s="191">
        <v>20</v>
      </c>
      <c r="C24" s="226"/>
      <c r="D24" s="226"/>
      <c r="E24" s="227"/>
      <c r="F24" s="183"/>
      <c r="G24" s="191">
        <v>20</v>
      </c>
      <c r="H24" s="228">
        <v>67</v>
      </c>
      <c r="I24" s="228" t="s">
        <v>264</v>
      </c>
      <c r="J24" s="228" t="s">
        <v>265</v>
      </c>
      <c r="K24" s="183"/>
      <c r="L24" s="191">
        <v>20</v>
      </c>
      <c r="M24" s="235">
        <v>5</v>
      </c>
      <c r="N24" s="235" t="s">
        <v>331</v>
      </c>
      <c r="O24" s="234" t="s">
        <v>332</v>
      </c>
      <c r="P24" s="183"/>
      <c r="Q24" s="191">
        <v>20</v>
      </c>
      <c r="R24" s="228">
        <v>83</v>
      </c>
      <c r="S24" s="228" t="s">
        <v>314</v>
      </c>
      <c r="T24" s="229" t="s">
        <v>315</v>
      </c>
      <c r="U24" s="183"/>
      <c r="V24" s="191">
        <v>20</v>
      </c>
      <c r="W24" s="226">
        <v>23</v>
      </c>
      <c r="X24" s="226" t="s">
        <v>209</v>
      </c>
      <c r="Y24" s="227" t="s">
        <v>210</v>
      </c>
    </row>
    <row r="25" spans="2:25" ht="14.95" customHeight="1">
      <c r="B25" s="191">
        <v>21</v>
      </c>
      <c r="C25" s="226"/>
      <c r="D25" s="226"/>
      <c r="E25" s="227"/>
      <c r="F25" s="183"/>
      <c r="G25" s="191">
        <v>21</v>
      </c>
      <c r="H25" s="228">
        <v>69</v>
      </c>
      <c r="I25" s="228" t="s">
        <v>266</v>
      </c>
      <c r="J25" s="228" t="s">
        <v>267</v>
      </c>
      <c r="K25" s="183"/>
      <c r="L25" s="191">
        <v>21</v>
      </c>
      <c r="M25" s="235">
        <v>24</v>
      </c>
      <c r="N25" s="235" t="s">
        <v>333</v>
      </c>
      <c r="O25" s="234" t="s">
        <v>334</v>
      </c>
      <c r="P25" s="183"/>
      <c r="Q25" s="191">
        <v>21</v>
      </c>
      <c r="R25" s="228">
        <v>84</v>
      </c>
      <c r="S25" s="228" t="s">
        <v>316</v>
      </c>
      <c r="T25" s="229" t="s">
        <v>317</v>
      </c>
      <c r="U25" s="183"/>
      <c r="V25" s="191">
        <v>21</v>
      </c>
      <c r="W25" s="226">
        <v>6</v>
      </c>
      <c r="X25" s="226" t="s">
        <v>318</v>
      </c>
      <c r="Y25" s="227" t="s">
        <v>319</v>
      </c>
    </row>
    <row r="26" spans="2:25" ht="14.95" customHeight="1">
      <c r="B26" s="191">
        <v>22</v>
      </c>
      <c r="C26" s="226"/>
      <c r="D26" s="226"/>
      <c r="E26" s="227"/>
      <c r="F26" s="183"/>
      <c r="G26" s="191">
        <v>22</v>
      </c>
      <c r="H26" s="228">
        <v>75</v>
      </c>
      <c r="I26" s="228" t="s">
        <v>268</v>
      </c>
      <c r="J26" s="228" t="s">
        <v>269</v>
      </c>
      <c r="K26" s="183"/>
      <c r="L26" s="191">
        <v>22</v>
      </c>
      <c r="M26" s="230"/>
      <c r="N26" s="230"/>
      <c r="O26" s="231"/>
      <c r="P26" s="183"/>
      <c r="Q26" s="239">
        <v>22</v>
      </c>
      <c r="R26" s="240">
        <v>8</v>
      </c>
      <c r="S26" s="240" t="s">
        <v>338</v>
      </c>
      <c r="T26" s="241" t="s">
        <v>339</v>
      </c>
      <c r="U26" s="183"/>
      <c r="V26" s="191">
        <v>22</v>
      </c>
      <c r="W26" s="226">
        <v>25</v>
      </c>
      <c r="X26" s="226" t="s">
        <v>323</v>
      </c>
      <c r="Y26" s="227" t="s">
        <v>320</v>
      </c>
    </row>
    <row r="27" spans="2:25" ht="14.95" customHeight="1">
      <c r="B27" s="191">
        <v>23</v>
      </c>
      <c r="C27" s="226"/>
      <c r="D27" s="226"/>
      <c r="E27" s="227"/>
      <c r="F27" s="183"/>
      <c r="G27" s="191">
        <v>23</v>
      </c>
      <c r="H27" s="228">
        <v>91</v>
      </c>
      <c r="I27" s="228" t="s">
        <v>270</v>
      </c>
      <c r="J27" s="228" t="s">
        <v>271</v>
      </c>
      <c r="K27" s="183"/>
      <c r="L27" s="191">
        <v>23</v>
      </c>
      <c r="M27" s="192"/>
      <c r="N27" s="192"/>
      <c r="O27" s="193"/>
      <c r="P27" s="183"/>
      <c r="Q27" s="239">
        <v>23</v>
      </c>
      <c r="R27" s="240">
        <v>27</v>
      </c>
      <c r="S27" s="240" t="s">
        <v>343</v>
      </c>
      <c r="T27" s="241" t="s">
        <v>344</v>
      </c>
      <c r="U27" s="183"/>
      <c r="V27" s="191">
        <v>23</v>
      </c>
      <c r="W27" s="226">
        <v>21</v>
      </c>
      <c r="X27" s="226" t="s">
        <v>321</v>
      </c>
      <c r="Y27" s="227" t="s">
        <v>322</v>
      </c>
    </row>
    <row r="28" spans="2:25" ht="14.95" customHeight="1">
      <c r="B28" s="191">
        <v>24</v>
      </c>
      <c r="C28" s="226"/>
      <c r="D28" s="226"/>
      <c r="E28" s="227"/>
      <c r="F28" s="183"/>
      <c r="G28" s="191">
        <v>24</v>
      </c>
      <c r="H28" s="228">
        <v>97</v>
      </c>
      <c r="I28" s="228" t="s">
        <v>272</v>
      </c>
      <c r="J28" s="228" t="s">
        <v>273</v>
      </c>
      <c r="K28" s="183"/>
      <c r="L28" s="191">
        <v>24</v>
      </c>
      <c r="M28" s="192"/>
      <c r="N28" s="192"/>
      <c r="O28" s="193"/>
      <c r="P28" s="183"/>
      <c r="Q28" s="191">
        <v>24</v>
      </c>
      <c r="R28" s="192"/>
      <c r="S28" s="192"/>
      <c r="T28" s="193"/>
      <c r="U28" s="183"/>
      <c r="V28" s="191">
        <v>24</v>
      </c>
      <c r="W28" s="226">
        <v>45</v>
      </c>
      <c r="X28" s="226" t="s">
        <v>346</v>
      </c>
      <c r="Y28" s="227" t="s">
        <v>347</v>
      </c>
    </row>
    <row r="29" spans="2:25" ht="14.95" customHeight="1">
      <c r="B29" s="191">
        <v>25</v>
      </c>
      <c r="C29" s="226"/>
      <c r="D29" s="226"/>
      <c r="E29" s="227"/>
      <c r="F29" s="183"/>
      <c r="G29" s="191">
        <v>25</v>
      </c>
      <c r="H29" s="228">
        <v>99</v>
      </c>
      <c r="I29" s="228" t="s">
        <v>274</v>
      </c>
      <c r="J29" s="228" t="s">
        <v>275</v>
      </c>
      <c r="K29" s="183"/>
      <c r="L29" s="191">
        <v>25</v>
      </c>
      <c r="M29" s="192"/>
      <c r="N29" s="192"/>
      <c r="O29" s="193"/>
      <c r="P29" s="183"/>
      <c r="Q29" s="191">
        <v>25</v>
      </c>
      <c r="R29" s="192"/>
      <c r="S29" s="192"/>
      <c r="T29" s="193"/>
      <c r="U29" s="183"/>
      <c r="V29" s="191">
        <v>25</v>
      </c>
      <c r="W29" s="226"/>
      <c r="X29" s="226"/>
      <c r="Y29" s="227"/>
    </row>
    <row r="30" spans="2:25" ht="14.95" customHeight="1">
      <c r="B30" s="191">
        <v>26</v>
      </c>
      <c r="C30" s="226"/>
      <c r="D30" s="226"/>
      <c r="E30" s="227"/>
      <c r="F30" s="183"/>
      <c r="G30" s="191">
        <v>26</v>
      </c>
      <c r="H30" s="192">
        <v>10</v>
      </c>
      <c r="I30" s="192" t="s">
        <v>335</v>
      </c>
      <c r="J30" s="193" t="s">
        <v>336</v>
      </c>
      <c r="K30" s="183"/>
      <c r="L30" s="191">
        <v>26</v>
      </c>
      <c r="M30" s="192"/>
      <c r="N30" s="192"/>
      <c r="O30" s="193"/>
      <c r="P30" s="183"/>
      <c r="Q30" s="191">
        <v>26</v>
      </c>
      <c r="R30" s="192"/>
      <c r="S30" s="192"/>
      <c r="T30" s="193"/>
      <c r="U30" s="183"/>
      <c r="V30" s="191">
        <v>26</v>
      </c>
      <c r="W30" s="226"/>
      <c r="X30" s="226"/>
      <c r="Y30" s="227"/>
    </row>
    <row r="31" spans="2:25" ht="14.95" customHeight="1">
      <c r="B31" s="191">
        <v>27</v>
      </c>
      <c r="C31" s="192"/>
      <c r="D31" s="192"/>
      <c r="E31" s="193"/>
      <c r="F31" s="183"/>
      <c r="G31" s="239">
        <v>27</v>
      </c>
      <c r="H31" s="240">
        <v>33</v>
      </c>
      <c r="I31" s="240" t="s">
        <v>340</v>
      </c>
      <c r="J31" s="241" t="s">
        <v>341</v>
      </c>
      <c r="K31" s="183"/>
      <c r="L31" s="191">
        <v>27</v>
      </c>
      <c r="M31" s="192"/>
      <c r="N31" s="192"/>
      <c r="O31" s="193"/>
      <c r="P31" s="183"/>
      <c r="Q31" s="191">
        <v>27</v>
      </c>
      <c r="R31" s="192"/>
      <c r="S31" s="192"/>
      <c r="T31" s="193"/>
      <c r="U31" s="183"/>
      <c r="V31" s="191">
        <v>27</v>
      </c>
      <c r="W31" s="192"/>
      <c r="X31" s="192"/>
      <c r="Y31" s="193"/>
    </row>
    <row r="32" spans="2:25" ht="14.95" customHeight="1">
      <c r="B32" s="191">
        <v>28</v>
      </c>
      <c r="C32" s="192"/>
      <c r="D32" s="192"/>
      <c r="E32" s="193"/>
      <c r="F32" s="183"/>
      <c r="G32" s="191">
        <v>28</v>
      </c>
      <c r="H32" s="192"/>
      <c r="I32" s="192"/>
      <c r="J32" s="193"/>
      <c r="K32" s="183"/>
      <c r="L32" s="191">
        <v>28</v>
      </c>
      <c r="M32" s="192"/>
      <c r="N32" s="192"/>
      <c r="O32" s="193"/>
      <c r="P32" s="183"/>
      <c r="Q32" s="191">
        <v>28</v>
      </c>
      <c r="R32" s="192"/>
      <c r="S32" s="192"/>
      <c r="T32" s="193"/>
      <c r="U32" s="183"/>
      <c r="V32" s="191">
        <v>28</v>
      </c>
      <c r="W32" s="192"/>
      <c r="X32" s="192"/>
      <c r="Y32" s="193"/>
    </row>
    <row r="33" spans="2:25" ht="14.95" customHeight="1">
      <c r="B33" s="191">
        <v>29</v>
      </c>
      <c r="C33" s="192"/>
      <c r="D33" s="192"/>
      <c r="E33" s="193"/>
      <c r="F33" s="183"/>
      <c r="G33" s="191">
        <v>29</v>
      </c>
      <c r="H33" s="192"/>
      <c r="I33" s="192"/>
      <c r="J33" s="193"/>
      <c r="K33" s="183"/>
      <c r="L33" s="191">
        <v>29</v>
      </c>
      <c r="M33" s="192"/>
      <c r="N33" s="192"/>
      <c r="O33" s="193"/>
      <c r="P33" s="183"/>
      <c r="Q33" s="191">
        <v>29</v>
      </c>
      <c r="R33" s="192"/>
      <c r="S33" s="192"/>
      <c r="T33" s="193"/>
      <c r="U33" s="183"/>
      <c r="V33" s="191">
        <v>29</v>
      </c>
      <c r="W33" s="192"/>
      <c r="X33" s="192"/>
      <c r="Y33" s="193"/>
    </row>
    <row r="34" spans="2:25" ht="14.95" customHeight="1" thickBot="1">
      <c r="B34" s="194">
        <v>30</v>
      </c>
      <c r="C34" s="491" t="s">
        <v>337</v>
      </c>
      <c r="D34" s="492"/>
      <c r="E34" s="493"/>
      <c r="F34" s="183"/>
      <c r="G34" s="194">
        <v>30</v>
      </c>
      <c r="H34" s="491" t="s">
        <v>342</v>
      </c>
      <c r="I34" s="492"/>
      <c r="J34" s="493"/>
      <c r="K34" s="183"/>
      <c r="L34" s="194">
        <v>30</v>
      </c>
      <c r="M34" s="491" t="s">
        <v>337</v>
      </c>
      <c r="N34" s="492"/>
      <c r="O34" s="493"/>
      <c r="P34" s="183"/>
      <c r="Q34" s="194">
        <v>30</v>
      </c>
      <c r="R34" s="491" t="s">
        <v>342</v>
      </c>
      <c r="S34" s="492"/>
      <c r="T34" s="493"/>
      <c r="U34" s="183"/>
      <c r="V34" s="194">
        <v>30</v>
      </c>
      <c r="W34" s="491" t="s">
        <v>348</v>
      </c>
      <c r="X34" s="492"/>
      <c r="Y34" s="493"/>
    </row>
    <row r="36" spans="2:25">
      <c r="D36" s="195"/>
    </row>
    <row r="37" spans="2:25">
      <c r="D37" s="196"/>
    </row>
    <row r="38" spans="2:25">
      <c r="D38" s="196"/>
    </row>
    <row r="39" spans="2:25">
      <c r="D39" s="196"/>
    </row>
    <row r="40" spans="2:25">
      <c r="B40"/>
      <c r="C40"/>
      <c r="D40" s="196"/>
      <c r="E40"/>
    </row>
    <row r="41" spans="2:25">
      <c r="B41"/>
      <c r="C41"/>
      <c r="D41" s="196"/>
      <c r="E41"/>
    </row>
    <row r="42" spans="2:25">
      <c r="B42"/>
      <c r="C42"/>
      <c r="D42" s="196"/>
      <c r="E42"/>
    </row>
    <row r="43" spans="2:25">
      <c r="B43"/>
      <c r="C43"/>
      <c r="D43" s="196"/>
      <c r="E43"/>
    </row>
    <row r="44" spans="2:25">
      <c r="B44"/>
      <c r="C44"/>
      <c r="D44" s="196"/>
      <c r="E44"/>
    </row>
    <row r="45" spans="2:25">
      <c r="B45"/>
      <c r="C45"/>
      <c r="D45" s="196"/>
      <c r="E45"/>
    </row>
    <row r="46" spans="2:25">
      <c r="B46"/>
      <c r="C46"/>
      <c r="D46" s="196"/>
      <c r="E46"/>
    </row>
    <row r="47" spans="2:25">
      <c r="B47"/>
      <c r="C47"/>
      <c r="D47" s="196"/>
      <c r="E47"/>
    </row>
    <row r="48" spans="2:25">
      <c r="B48"/>
      <c r="C48"/>
      <c r="D48" s="196"/>
      <c r="E48"/>
    </row>
    <row r="49" spans="2:5">
      <c r="B49"/>
      <c r="C49"/>
      <c r="D49" s="196"/>
      <c r="E49"/>
    </row>
    <row r="50" spans="2:5">
      <c r="B50"/>
      <c r="C50"/>
      <c r="D50" s="196"/>
      <c r="E50"/>
    </row>
    <row r="51" spans="2:5">
      <c r="B51"/>
      <c r="C51"/>
      <c r="D51" s="196"/>
      <c r="E51"/>
    </row>
    <row r="52" spans="2:5">
      <c r="B52"/>
      <c r="C52"/>
      <c r="D52" s="196"/>
      <c r="E52"/>
    </row>
    <row r="53" spans="2:5">
      <c r="B53"/>
      <c r="C53"/>
      <c r="D53" s="196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>
      <selection activeCell="P36" sqref="P36"/>
    </sheetView>
  </sheetViews>
  <sheetFormatPr defaultRowHeight="14.3"/>
  <cols>
    <col min="1" max="1" width="1.875"/>
    <col min="2" max="13" width="0" hidden="1"/>
    <col min="14" max="14" width="1"/>
    <col min="15" max="15" width="12.25"/>
    <col min="16" max="16" width="25.375"/>
    <col min="17" max="20" width="6"/>
    <col min="21" max="21" width="8.375"/>
    <col min="22" max="22" width="6.125"/>
    <col min="23" max="23" width="10.75"/>
    <col min="24" max="24" width="12.875" customWidth="1"/>
    <col min="25" max="25" width="6.625"/>
    <col min="26" max="26" width="8.875" customWidth="1"/>
    <col min="27" max="27" width="8.75" customWidth="1"/>
    <col min="28" max="40" width="8.75" bestFit="1" customWidth="1"/>
    <col min="41" max="925" width="8.625"/>
  </cols>
  <sheetData>
    <row r="2" spans="2:29" ht="17.350000000000001" hidden="1" customHeight="1" thickBot="1">
      <c r="B2" s="498"/>
      <c r="C2" s="498"/>
      <c r="D2" s="499" t="s">
        <v>61</v>
      </c>
      <c r="E2" s="499"/>
      <c r="F2" s="500" t="s">
        <v>62</v>
      </c>
      <c r="G2" s="500"/>
      <c r="H2" s="501" t="s">
        <v>63</v>
      </c>
      <c r="O2" s="494" t="s">
        <v>157</v>
      </c>
      <c r="P2" s="495"/>
      <c r="Q2" s="495"/>
      <c r="R2" s="495"/>
      <c r="S2" s="495"/>
      <c r="T2" s="495"/>
      <c r="U2" s="495"/>
      <c r="V2" s="495"/>
      <c r="W2" s="495"/>
      <c r="X2" s="495"/>
      <c r="Y2" s="495"/>
    </row>
    <row r="3" spans="2:29" ht="17.350000000000001" hidden="1" customHeight="1" thickBot="1">
      <c r="B3" s="498"/>
      <c r="C3" s="498"/>
      <c r="D3" s="11" t="s">
        <v>56</v>
      </c>
      <c r="E3" s="12" t="s">
        <v>55</v>
      </c>
      <c r="F3" s="13" t="s">
        <v>56</v>
      </c>
      <c r="G3" s="12" t="s">
        <v>55</v>
      </c>
      <c r="H3" s="501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AA3" s="50">
        <v>26</v>
      </c>
      <c r="AB3" s="50">
        <v>27</v>
      </c>
    </row>
    <row r="4" spans="2:29" ht="17.350000000000001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AA4" s="177">
        <v>43379</v>
      </c>
      <c r="AB4" s="177">
        <v>43386</v>
      </c>
    </row>
    <row r="5" spans="2:29" ht="17.350000000000001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155</v>
      </c>
      <c r="AB5" s="50" t="s">
        <v>155</v>
      </c>
      <c r="AC5" s="1"/>
    </row>
    <row r="6" spans="2:29" ht="19.0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213</v>
      </c>
      <c r="Y6" s="49" t="s">
        <v>159</v>
      </c>
      <c r="AA6" s="50"/>
      <c r="AB6" s="50"/>
      <c r="AC6" s="1"/>
    </row>
    <row r="7" spans="2:29" ht="19.0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156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213</v>
      </c>
      <c r="Y7" s="57" t="s">
        <v>162</v>
      </c>
      <c r="AA7" s="50"/>
      <c r="AB7" s="50"/>
      <c r="AC7" s="1"/>
    </row>
    <row r="8" spans="2:29" ht="19.0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78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161</v>
      </c>
      <c r="Y8" s="66" t="s">
        <v>215</v>
      </c>
      <c r="AA8" s="176"/>
      <c r="AB8" s="176"/>
      <c r="AC8" s="1"/>
    </row>
    <row r="9" spans="2:29" ht="19.0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216</v>
      </c>
      <c r="Y9" s="57" t="s">
        <v>158</v>
      </c>
      <c r="AA9" s="50"/>
      <c r="AB9" s="50"/>
      <c r="AC9" s="1"/>
    </row>
    <row r="10" spans="2:29" ht="19.7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160</v>
      </c>
      <c r="Q10" s="175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214</v>
      </c>
      <c r="Y10" s="81" t="s">
        <v>73</v>
      </c>
      <c r="AA10" s="50"/>
      <c r="AB10" s="50"/>
      <c r="AC10" s="1"/>
    </row>
    <row r="11" spans="2:29" ht="19.7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94" t="s">
        <v>426</v>
      </c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AC12" s="1"/>
    </row>
    <row r="13" spans="2:29" ht="18.7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AC13" s="1"/>
    </row>
    <row r="14" spans="2:29" ht="18.7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</row>
    <row r="15" spans="2:29" ht="18.7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383</v>
      </c>
      <c r="Y15" s="15" t="s">
        <v>74</v>
      </c>
    </row>
    <row r="16" spans="2:29" ht="18.7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349</v>
      </c>
      <c r="Q16" s="314">
        <f>SUM(R16:T16)</f>
        <v>14</v>
      </c>
      <c r="R16" s="42">
        <v>10</v>
      </c>
      <c r="S16" s="43">
        <v>4</v>
      </c>
      <c r="T16" s="44">
        <v>0</v>
      </c>
      <c r="U16" s="324">
        <f>(R16+(T16*0.5))/Q16</f>
        <v>0.7142857142857143</v>
      </c>
      <c r="V16" s="210">
        <f>+(R16*3)+(T16*1)</f>
        <v>30</v>
      </c>
      <c r="W16" s="47" t="s">
        <v>75</v>
      </c>
      <c r="X16" s="325" t="s">
        <v>394</v>
      </c>
      <c r="Y16" s="44" t="s">
        <v>162</v>
      </c>
    </row>
    <row r="17" spans="2:29" ht="19.0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79</v>
      </c>
      <c r="Q17" s="208">
        <f>SUM(R17:T17)</f>
        <v>14</v>
      </c>
      <c r="R17" s="55">
        <v>6</v>
      </c>
      <c r="S17" s="56">
        <v>8</v>
      </c>
      <c r="T17" s="57">
        <v>0</v>
      </c>
      <c r="U17" s="58">
        <f>(R17+(T17*0.5))/Q17</f>
        <v>0.42857142857142855</v>
      </c>
      <c r="V17" s="211">
        <f>+(R17*3)+(T17*1)</f>
        <v>18</v>
      </c>
      <c r="W17" s="60">
        <f>((R16-R17)+(S17-S16))/2</f>
        <v>4</v>
      </c>
      <c r="X17" s="61" t="s">
        <v>394</v>
      </c>
      <c r="Y17" s="57" t="s">
        <v>398</v>
      </c>
    </row>
    <row r="18" spans="2:29" ht="19.7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26">
        <v>3</v>
      </c>
      <c r="P18" s="327" t="s">
        <v>77</v>
      </c>
      <c r="Q18" s="315">
        <f>SUM(R18:T18)</f>
        <v>14</v>
      </c>
      <c r="R18" s="328">
        <v>5</v>
      </c>
      <c r="S18" s="329">
        <v>9</v>
      </c>
      <c r="T18" s="330">
        <v>0</v>
      </c>
      <c r="U18" s="216">
        <f>(R18+(T18*0.5))/Q18</f>
        <v>0.35714285714285715</v>
      </c>
      <c r="V18" s="331">
        <f>+(R18*3)+(T18*1)</f>
        <v>15</v>
      </c>
      <c r="W18" s="332">
        <f>((R16-R18)+(S18-S16))/2</f>
        <v>5</v>
      </c>
      <c r="X18" s="333" t="s">
        <v>428</v>
      </c>
      <c r="Y18" s="330" t="s">
        <v>398</v>
      </c>
    </row>
    <row r="19" spans="2:29" ht="19.05" hidden="1">
      <c r="B19" s="109"/>
      <c r="C19" s="110">
        <v>42294</v>
      </c>
      <c r="D19" s="496" t="s">
        <v>59</v>
      </c>
      <c r="E19" s="496"/>
      <c r="F19" s="496"/>
      <c r="G19" s="496"/>
      <c r="H19" s="111"/>
      <c r="O19" s="316">
        <v>4</v>
      </c>
      <c r="P19" s="317" t="s">
        <v>77</v>
      </c>
      <c r="Q19" s="257">
        <f>+R19+S19+T19</f>
        <v>20</v>
      </c>
      <c r="R19" s="207">
        <v>6</v>
      </c>
      <c r="S19" s="318">
        <v>13</v>
      </c>
      <c r="T19" s="319">
        <v>1</v>
      </c>
      <c r="U19" s="320">
        <f>(R19+(T19*0.5))/Q19</f>
        <v>0.32500000000000001</v>
      </c>
      <c r="V19" s="321">
        <f>+(R19*3)+(T19*1)</f>
        <v>19</v>
      </c>
      <c r="W19" s="322">
        <f>((R16-R19)+(S19-S16))/2</f>
        <v>6.5</v>
      </c>
      <c r="X19" s="323" t="s">
        <v>345</v>
      </c>
      <c r="Y19" s="319" t="s">
        <v>162</v>
      </c>
      <c r="AC19" s="1"/>
    </row>
    <row r="20" spans="2:29" ht="19.7" hidden="1" thickBot="1">
      <c r="B20" s="112"/>
      <c r="C20" s="113">
        <v>42301</v>
      </c>
      <c r="D20" s="497" t="s">
        <v>60</v>
      </c>
      <c r="E20" s="497"/>
      <c r="F20" s="497"/>
      <c r="G20" s="497"/>
      <c r="H20" s="114"/>
      <c r="O20" s="77">
        <v>4</v>
      </c>
      <c r="P20" s="78" t="s">
        <v>79</v>
      </c>
      <c r="Q20" s="209">
        <f t="shared" ref="Q20" si="1">+R20+S20+T20</f>
        <v>20</v>
      </c>
      <c r="R20" s="79">
        <v>6</v>
      </c>
      <c r="S20" s="80">
        <v>14</v>
      </c>
      <c r="T20" s="81">
        <v>0</v>
      </c>
      <c r="U20" s="216">
        <f>(R20+(T20*0.5))/Q20</f>
        <v>0.3</v>
      </c>
      <c r="V20" s="220">
        <f>+(R20*3)+(T20*1)</f>
        <v>18</v>
      </c>
      <c r="W20" s="217">
        <f>((R16-R20)+(S20-S16))/2</f>
        <v>7</v>
      </c>
      <c r="X20" s="218" t="s">
        <v>217</v>
      </c>
      <c r="Y20" s="219" t="s">
        <v>212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28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6:X18 X19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91"/>
  <sheetViews>
    <sheetView zoomScale="70" zoomScaleNormal="70" workbookViewId="0">
      <selection activeCell="C64" sqref="C64:Y79"/>
    </sheetView>
  </sheetViews>
  <sheetFormatPr defaultColWidth="8.875" defaultRowHeight="19.05"/>
  <cols>
    <col min="1" max="1" width="2.25" style="115" customWidth="1"/>
    <col min="2" max="3" width="8.875" style="115"/>
    <col min="4" max="4" width="26.625" style="115" customWidth="1"/>
    <col min="5" max="14" width="9.125" style="115"/>
    <col min="15" max="15" width="10.75" style="115" bestFit="1" customWidth="1"/>
    <col min="16" max="17" width="9.125" style="115"/>
    <col min="18" max="18" width="14.125" style="115" bestFit="1" customWidth="1"/>
    <col min="19" max="23" width="9.125" style="115"/>
    <col min="24" max="24" width="13.375" style="115" bestFit="1" customWidth="1"/>
    <col min="25" max="25" width="14.125" style="115" bestFit="1" customWidth="1"/>
    <col min="26" max="16384" width="8.875" style="115"/>
  </cols>
  <sheetData>
    <row r="3" spans="2:25" ht="25.85">
      <c r="B3" s="213"/>
      <c r="C3" s="502" t="s">
        <v>79</v>
      </c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</row>
    <row r="5" spans="2:25">
      <c r="C5" s="161" t="s">
        <v>6</v>
      </c>
      <c r="D5" s="162" t="s">
        <v>7</v>
      </c>
      <c r="E5" s="163" t="s">
        <v>66</v>
      </c>
      <c r="F5" s="163" t="s">
        <v>80</v>
      </c>
      <c r="G5" s="163" t="s">
        <v>81</v>
      </c>
      <c r="H5" s="163" t="s">
        <v>82</v>
      </c>
      <c r="I5" s="163" t="s">
        <v>83</v>
      </c>
      <c r="J5" s="163" t="s">
        <v>84</v>
      </c>
      <c r="K5" s="163" t="s">
        <v>85</v>
      </c>
      <c r="L5" s="163" t="s">
        <v>86</v>
      </c>
      <c r="M5" s="163" t="s">
        <v>87</v>
      </c>
      <c r="N5" s="163" t="s">
        <v>88</v>
      </c>
      <c r="O5" s="163" t="s">
        <v>89</v>
      </c>
      <c r="P5" s="163" t="s">
        <v>1</v>
      </c>
      <c r="Q5" s="163" t="s">
        <v>90</v>
      </c>
      <c r="R5" s="163" t="s">
        <v>91</v>
      </c>
      <c r="S5" s="163" t="s">
        <v>92</v>
      </c>
      <c r="T5" s="163" t="s">
        <v>93</v>
      </c>
      <c r="U5" s="163" t="s">
        <v>94</v>
      </c>
      <c r="V5" s="163" t="s">
        <v>95</v>
      </c>
      <c r="W5" s="163" t="s">
        <v>96</v>
      </c>
      <c r="X5" s="163" t="s">
        <v>97</v>
      </c>
      <c r="Y5" s="164" t="s">
        <v>98</v>
      </c>
    </row>
    <row r="6" spans="2:25" ht="23.8">
      <c r="C6" s="291" t="s">
        <v>6</v>
      </c>
      <c r="D6" s="142" t="s">
        <v>7</v>
      </c>
      <c r="E6" s="292" t="s">
        <v>99</v>
      </c>
      <c r="F6" s="293" t="s">
        <v>100</v>
      </c>
      <c r="G6" s="294" t="s">
        <v>101</v>
      </c>
      <c r="H6" s="292" t="s">
        <v>102</v>
      </c>
      <c r="I6" s="295" t="s">
        <v>103</v>
      </c>
      <c r="J6" s="292" t="s">
        <v>104</v>
      </c>
      <c r="K6" s="296" t="s">
        <v>105</v>
      </c>
      <c r="L6" s="292" t="s">
        <v>106</v>
      </c>
      <c r="M6" s="292" t="s">
        <v>107</v>
      </c>
      <c r="N6" s="292" t="s">
        <v>108</v>
      </c>
      <c r="O6" s="297" t="s">
        <v>109</v>
      </c>
      <c r="P6" s="292" t="s">
        <v>110</v>
      </c>
      <c r="Q6" s="292" t="s">
        <v>111</v>
      </c>
      <c r="R6" s="292" t="s">
        <v>112</v>
      </c>
      <c r="S6" s="292" t="s">
        <v>113</v>
      </c>
      <c r="T6" s="296" t="s">
        <v>114</v>
      </c>
      <c r="U6" s="295" t="s">
        <v>115</v>
      </c>
      <c r="V6" s="298" t="s">
        <v>116</v>
      </c>
      <c r="W6" s="298" t="s">
        <v>117</v>
      </c>
      <c r="X6" s="298" t="s">
        <v>118</v>
      </c>
      <c r="Y6" s="299" t="s">
        <v>119</v>
      </c>
    </row>
    <row r="7" spans="2:25" s="250" customFormat="1">
      <c r="C7" s="250">
        <v>40</v>
      </c>
      <c r="D7" s="382" t="s">
        <v>414</v>
      </c>
      <c r="E7" s="250">
        <v>1</v>
      </c>
      <c r="F7" s="250">
        <v>5</v>
      </c>
      <c r="G7" s="250">
        <v>4</v>
      </c>
      <c r="H7" s="250">
        <v>3</v>
      </c>
      <c r="I7" s="250">
        <v>3</v>
      </c>
      <c r="J7" s="250">
        <v>2</v>
      </c>
      <c r="K7" s="250">
        <v>0</v>
      </c>
      <c r="L7" s="250">
        <v>1</v>
      </c>
      <c r="M7" s="250">
        <v>0</v>
      </c>
      <c r="N7" s="250">
        <v>1</v>
      </c>
      <c r="O7" s="256">
        <v>0.75</v>
      </c>
      <c r="P7" s="250">
        <v>1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6">
        <v>0.8</v>
      </c>
      <c r="W7" s="256">
        <v>1.25</v>
      </c>
      <c r="X7" s="256">
        <v>2.0499999999999998</v>
      </c>
      <c r="Y7" s="256">
        <v>1</v>
      </c>
    </row>
    <row r="8" spans="2:25" s="250" customFormat="1">
      <c r="C8" s="250">
        <v>19</v>
      </c>
      <c r="D8" s="382" t="s">
        <v>417</v>
      </c>
      <c r="E8" s="250">
        <v>3</v>
      </c>
      <c r="F8" s="250">
        <v>16</v>
      </c>
      <c r="G8" s="250">
        <v>11</v>
      </c>
      <c r="H8" s="250">
        <v>7</v>
      </c>
      <c r="I8" s="250">
        <v>6</v>
      </c>
      <c r="J8" s="250">
        <v>3</v>
      </c>
      <c r="K8" s="250">
        <v>1</v>
      </c>
      <c r="L8" s="250">
        <v>2</v>
      </c>
      <c r="M8" s="250">
        <v>0</v>
      </c>
      <c r="N8" s="250">
        <v>6</v>
      </c>
      <c r="O8" s="256">
        <v>0.54500000000000004</v>
      </c>
      <c r="P8" s="250">
        <v>0</v>
      </c>
      <c r="Q8" s="250">
        <v>1</v>
      </c>
      <c r="R8" s="250">
        <v>4</v>
      </c>
      <c r="S8" s="250">
        <v>2</v>
      </c>
      <c r="T8" s="250">
        <v>0</v>
      </c>
      <c r="U8" s="250">
        <v>1</v>
      </c>
      <c r="V8" s="256">
        <v>0.625</v>
      </c>
      <c r="W8" s="256">
        <v>1</v>
      </c>
      <c r="X8" s="256">
        <v>1.625</v>
      </c>
      <c r="Y8" s="256">
        <v>0.5</v>
      </c>
    </row>
    <row r="9" spans="2:25" s="250" customFormat="1" ht="17.5" customHeight="1">
      <c r="C9" s="250">
        <v>5</v>
      </c>
      <c r="D9" s="382" t="s">
        <v>416</v>
      </c>
      <c r="E9" s="250">
        <v>9</v>
      </c>
      <c r="F9" s="250">
        <v>43</v>
      </c>
      <c r="G9" s="250">
        <v>38</v>
      </c>
      <c r="H9" s="250">
        <v>19</v>
      </c>
      <c r="I9" s="250">
        <v>20</v>
      </c>
      <c r="J9" s="250">
        <v>12</v>
      </c>
      <c r="K9" s="250">
        <v>5</v>
      </c>
      <c r="L9" s="250">
        <v>3</v>
      </c>
      <c r="M9" s="250">
        <v>0</v>
      </c>
      <c r="N9" s="250">
        <v>16</v>
      </c>
      <c r="O9" s="256">
        <v>0.52600000000000002</v>
      </c>
      <c r="P9" s="250">
        <v>5</v>
      </c>
      <c r="Q9" s="250">
        <v>4</v>
      </c>
      <c r="R9" s="250">
        <v>0</v>
      </c>
      <c r="S9" s="250">
        <v>7</v>
      </c>
      <c r="T9" s="250">
        <v>1</v>
      </c>
      <c r="U9" s="250">
        <v>0</v>
      </c>
      <c r="V9" s="256">
        <v>0.58099999999999996</v>
      </c>
      <c r="W9" s="256">
        <v>0.81599999999999995</v>
      </c>
      <c r="X9" s="256">
        <v>1.397</v>
      </c>
      <c r="Y9" s="256">
        <v>0.52200000000000002</v>
      </c>
    </row>
    <row r="10" spans="2:25" s="250" customFormat="1" ht="17.5" customHeight="1">
      <c r="C10" s="250">
        <v>51</v>
      </c>
      <c r="D10" s="382" t="s">
        <v>415</v>
      </c>
      <c r="E10" s="250">
        <v>1</v>
      </c>
      <c r="F10" s="250">
        <v>4</v>
      </c>
      <c r="G10" s="250">
        <v>3</v>
      </c>
      <c r="H10" s="250">
        <v>1</v>
      </c>
      <c r="I10" s="250">
        <v>2</v>
      </c>
      <c r="J10" s="250">
        <v>2</v>
      </c>
      <c r="K10" s="250">
        <v>0</v>
      </c>
      <c r="L10" s="250">
        <v>0</v>
      </c>
      <c r="M10" s="250">
        <v>0</v>
      </c>
      <c r="N10" s="250">
        <v>3</v>
      </c>
      <c r="O10" s="256">
        <v>0.66700000000000004</v>
      </c>
      <c r="P10" s="250">
        <v>1</v>
      </c>
      <c r="Q10" s="250">
        <v>1</v>
      </c>
      <c r="R10" s="250">
        <v>0</v>
      </c>
      <c r="S10" s="250">
        <v>0</v>
      </c>
      <c r="T10" s="250">
        <v>0</v>
      </c>
      <c r="U10" s="250">
        <v>0</v>
      </c>
      <c r="V10" s="256">
        <v>0.75</v>
      </c>
      <c r="W10" s="256">
        <v>0.66700000000000004</v>
      </c>
      <c r="X10" s="256">
        <v>1.417</v>
      </c>
      <c r="Y10" s="256">
        <v>1</v>
      </c>
    </row>
    <row r="11" spans="2:25" s="250" customFormat="1" ht="17.5" customHeight="1">
      <c r="C11" s="250">
        <v>24</v>
      </c>
      <c r="D11" s="382" t="s">
        <v>355</v>
      </c>
      <c r="E11" s="250">
        <v>11</v>
      </c>
      <c r="F11" s="250">
        <v>49</v>
      </c>
      <c r="G11" s="250">
        <v>39</v>
      </c>
      <c r="H11" s="250">
        <v>21</v>
      </c>
      <c r="I11" s="250">
        <v>18</v>
      </c>
      <c r="J11" s="250">
        <v>16</v>
      </c>
      <c r="K11" s="250">
        <v>1</v>
      </c>
      <c r="L11" s="250">
        <v>1</v>
      </c>
      <c r="M11" s="250">
        <v>0</v>
      </c>
      <c r="N11" s="250">
        <v>11</v>
      </c>
      <c r="O11" s="256">
        <v>0.46200000000000002</v>
      </c>
      <c r="P11" s="250">
        <v>9</v>
      </c>
      <c r="Q11" s="250">
        <v>3</v>
      </c>
      <c r="R11" s="250">
        <v>0</v>
      </c>
      <c r="S11" s="250">
        <v>10</v>
      </c>
      <c r="T11" s="250">
        <v>0</v>
      </c>
      <c r="U11" s="250">
        <v>1</v>
      </c>
      <c r="V11" s="256">
        <v>0.51100000000000001</v>
      </c>
      <c r="W11" s="256">
        <v>0.53800000000000003</v>
      </c>
      <c r="X11" s="256">
        <v>1.089</v>
      </c>
      <c r="Y11" s="256">
        <v>0.55600000000000005</v>
      </c>
    </row>
    <row r="12" spans="2:25" s="250" customFormat="1" ht="17.5" customHeight="1">
      <c r="C12" s="250">
        <v>37</v>
      </c>
      <c r="D12" s="382" t="s">
        <v>418</v>
      </c>
      <c r="E12" s="250">
        <v>13</v>
      </c>
      <c r="F12" s="250">
        <v>60</v>
      </c>
      <c r="G12" s="250">
        <v>41</v>
      </c>
      <c r="H12" s="250">
        <v>25</v>
      </c>
      <c r="I12" s="250">
        <v>18</v>
      </c>
      <c r="J12" s="250">
        <v>9</v>
      </c>
      <c r="K12" s="250">
        <v>4</v>
      </c>
      <c r="L12" s="250">
        <v>5</v>
      </c>
      <c r="M12" s="250">
        <v>0</v>
      </c>
      <c r="N12" s="250">
        <v>8</v>
      </c>
      <c r="O12" s="256">
        <v>0.439</v>
      </c>
      <c r="P12" s="250">
        <v>17</v>
      </c>
      <c r="Q12" s="250">
        <v>8</v>
      </c>
      <c r="R12" s="250">
        <v>1</v>
      </c>
      <c r="S12" s="250">
        <v>4</v>
      </c>
      <c r="T12" s="250">
        <v>0</v>
      </c>
      <c r="U12" s="250">
        <v>1</v>
      </c>
      <c r="V12" s="256">
        <v>0.6</v>
      </c>
      <c r="W12" s="256">
        <v>0.78</v>
      </c>
      <c r="X12" s="256">
        <v>1.38</v>
      </c>
      <c r="Y12" s="256">
        <v>0.47599999999999998</v>
      </c>
    </row>
    <row r="13" spans="2:25" s="250" customFormat="1" ht="17.5" customHeight="1">
      <c r="C13" s="250">
        <v>47</v>
      </c>
      <c r="D13" s="382" t="s">
        <v>354</v>
      </c>
      <c r="E13" s="250">
        <v>9</v>
      </c>
      <c r="F13" s="250">
        <v>41</v>
      </c>
      <c r="G13" s="250">
        <v>35</v>
      </c>
      <c r="H13" s="250">
        <v>12</v>
      </c>
      <c r="I13" s="250">
        <v>14</v>
      </c>
      <c r="J13" s="250">
        <v>12</v>
      </c>
      <c r="K13" s="250">
        <v>2</v>
      </c>
      <c r="L13" s="250">
        <v>0</v>
      </c>
      <c r="M13" s="250">
        <v>0</v>
      </c>
      <c r="N13" s="250">
        <v>9</v>
      </c>
      <c r="O13" s="256">
        <v>0.4</v>
      </c>
      <c r="P13" s="250">
        <v>6</v>
      </c>
      <c r="Q13" s="250">
        <v>10</v>
      </c>
      <c r="R13" s="250">
        <v>0</v>
      </c>
      <c r="S13" s="250">
        <v>11</v>
      </c>
      <c r="T13" s="250">
        <v>1</v>
      </c>
      <c r="U13" s="250">
        <v>0</v>
      </c>
      <c r="V13" s="256">
        <v>0.48799999999999999</v>
      </c>
      <c r="W13" s="256">
        <v>0.45700000000000002</v>
      </c>
      <c r="X13" s="256">
        <v>0.94499999999999995</v>
      </c>
      <c r="Y13" s="256">
        <v>0.4</v>
      </c>
    </row>
    <row r="14" spans="2:25">
      <c r="C14" s="250">
        <v>2</v>
      </c>
      <c r="D14" s="382" t="s">
        <v>419</v>
      </c>
      <c r="E14" s="250">
        <v>14</v>
      </c>
      <c r="F14" s="250">
        <v>63</v>
      </c>
      <c r="G14" s="250">
        <v>57</v>
      </c>
      <c r="H14" s="250">
        <v>17</v>
      </c>
      <c r="I14" s="250">
        <v>21</v>
      </c>
      <c r="J14" s="250">
        <v>17</v>
      </c>
      <c r="K14" s="250">
        <v>2</v>
      </c>
      <c r="L14" s="250">
        <v>2</v>
      </c>
      <c r="M14" s="250">
        <v>0</v>
      </c>
      <c r="N14" s="250">
        <v>25</v>
      </c>
      <c r="O14" s="256">
        <v>0.36799999999999999</v>
      </c>
      <c r="P14" s="250">
        <v>4</v>
      </c>
      <c r="Q14" s="250">
        <v>13</v>
      </c>
      <c r="R14" s="250">
        <v>1</v>
      </c>
      <c r="S14" s="250">
        <v>6</v>
      </c>
      <c r="T14" s="250">
        <v>0</v>
      </c>
      <c r="U14" s="250">
        <v>1</v>
      </c>
      <c r="V14" s="256">
        <v>0.41299999999999998</v>
      </c>
      <c r="W14" s="256">
        <v>0.47399999999999998</v>
      </c>
      <c r="X14" s="256">
        <v>0.88600000000000001</v>
      </c>
      <c r="Y14" s="256">
        <v>0.42899999999999999</v>
      </c>
    </row>
    <row r="15" spans="2:25" s="250" customFormat="1">
      <c r="C15" s="250">
        <v>23</v>
      </c>
      <c r="D15" s="382" t="s">
        <v>352</v>
      </c>
      <c r="E15" s="250">
        <v>4</v>
      </c>
      <c r="F15" s="250">
        <v>18</v>
      </c>
      <c r="G15" s="250">
        <v>15</v>
      </c>
      <c r="H15" s="250">
        <v>5</v>
      </c>
      <c r="I15" s="250">
        <v>6</v>
      </c>
      <c r="J15" s="250">
        <v>4</v>
      </c>
      <c r="K15" s="250">
        <v>2</v>
      </c>
      <c r="L15" s="250">
        <v>0</v>
      </c>
      <c r="M15" s="250">
        <v>0</v>
      </c>
      <c r="N15" s="250">
        <v>8</v>
      </c>
      <c r="O15" s="256">
        <v>0.4</v>
      </c>
      <c r="P15" s="250">
        <v>1</v>
      </c>
      <c r="Q15" s="250">
        <v>0</v>
      </c>
      <c r="R15" s="250">
        <v>2</v>
      </c>
      <c r="S15" s="250">
        <v>2</v>
      </c>
      <c r="T15" s="250">
        <v>0</v>
      </c>
      <c r="U15" s="250">
        <v>0</v>
      </c>
      <c r="V15" s="256">
        <v>0.5</v>
      </c>
      <c r="W15" s="256">
        <v>0.53300000000000003</v>
      </c>
      <c r="X15" s="256">
        <v>1.0329999999999999</v>
      </c>
      <c r="Y15" s="256">
        <v>0.375</v>
      </c>
    </row>
    <row r="16" spans="2:25" s="250" customFormat="1">
      <c r="C16" s="250">
        <v>12</v>
      </c>
      <c r="D16" s="382" t="s">
        <v>420</v>
      </c>
      <c r="E16" s="250">
        <v>9</v>
      </c>
      <c r="F16" s="250">
        <v>35</v>
      </c>
      <c r="G16" s="250">
        <v>31</v>
      </c>
      <c r="H16" s="250">
        <v>8</v>
      </c>
      <c r="I16" s="250">
        <v>9</v>
      </c>
      <c r="J16" s="250">
        <v>9</v>
      </c>
      <c r="K16" s="250">
        <v>0</v>
      </c>
      <c r="L16" s="250">
        <v>0</v>
      </c>
      <c r="M16" s="250">
        <v>0</v>
      </c>
      <c r="N16" s="250">
        <v>5</v>
      </c>
      <c r="O16" s="256">
        <v>0.28999999999999998</v>
      </c>
      <c r="P16" s="250">
        <v>3</v>
      </c>
      <c r="Q16" s="250">
        <v>3</v>
      </c>
      <c r="R16" s="250">
        <v>1</v>
      </c>
      <c r="S16" s="250">
        <v>4</v>
      </c>
      <c r="T16" s="250">
        <v>1</v>
      </c>
      <c r="U16" s="250">
        <v>0</v>
      </c>
      <c r="V16" s="256">
        <v>0.371</v>
      </c>
      <c r="W16" s="256">
        <v>0.28999999999999998</v>
      </c>
      <c r="X16" s="256">
        <v>0.66200000000000003</v>
      </c>
      <c r="Y16" s="256">
        <v>0.316</v>
      </c>
    </row>
    <row r="17" spans="3:29" s="250" customFormat="1">
      <c r="C17" s="250">
        <v>9</v>
      </c>
      <c r="D17" s="382" t="s">
        <v>421</v>
      </c>
      <c r="E17" s="250">
        <v>5</v>
      </c>
      <c r="F17" s="250">
        <v>18</v>
      </c>
      <c r="G17" s="250">
        <v>14</v>
      </c>
      <c r="H17" s="250">
        <v>7</v>
      </c>
      <c r="I17" s="250">
        <v>3</v>
      </c>
      <c r="J17" s="250">
        <v>2</v>
      </c>
      <c r="K17" s="250">
        <v>0</v>
      </c>
      <c r="L17" s="250">
        <v>1</v>
      </c>
      <c r="M17" s="250">
        <v>0</v>
      </c>
      <c r="N17" s="250">
        <v>3</v>
      </c>
      <c r="O17" s="256">
        <v>0.214</v>
      </c>
      <c r="P17" s="250">
        <v>2</v>
      </c>
      <c r="Q17" s="250">
        <v>8</v>
      </c>
      <c r="R17" s="250">
        <v>2</v>
      </c>
      <c r="S17" s="250">
        <v>0</v>
      </c>
      <c r="T17" s="250">
        <v>0</v>
      </c>
      <c r="U17" s="250">
        <v>0</v>
      </c>
      <c r="V17" s="256">
        <v>0.38900000000000001</v>
      </c>
      <c r="W17" s="256">
        <v>0.35699999999999998</v>
      </c>
      <c r="X17" s="256">
        <v>0.746</v>
      </c>
      <c r="Y17" s="256">
        <v>0.2</v>
      </c>
    </row>
    <row r="18" spans="3:29" s="250" customFormat="1">
      <c r="C18" s="250">
        <v>72</v>
      </c>
      <c r="D18" s="382" t="s">
        <v>356</v>
      </c>
      <c r="E18" s="250">
        <v>14</v>
      </c>
      <c r="F18" s="250">
        <v>61</v>
      </c>
      <c r="G18" s="250">
        <v>55</v>
      </c>
      <c r="H18" s="250">
        <v>17</v>
      </c>
      <c r="I18" s="250">
        <v>14</v>
      </c>
      <c r="J18" s="250">
        <v>10</v>
      </c>
      <c r="K18" s="250">
        <v>2</v>
      </c>
      <c r="L18" s="250">
        <v>2</v>
      </c>
      <c r="M18" s="250">
        <v>0</v>
      </c>
      <c r="N18" s="250">
        <v>10</v>
      </c>
      <c r="O18" s="256">
        <v>0.255</v>
      </c>
      <c r="P18" s="250">
        <v>6</v>
      </c>
      <c r="Q18" s="250">
        <v>20</v>
      </c>
      <c r="R18" s="250">
        <v>0</v>
      </c>
      <c r="S18" s="250">
        <v>15</v>
      </c>
      <c r="T18" s="250">
        <v>0</v>
      </c>
      <c r="U18" s="250">
        <v>0</v>
      </c>
      <c r="V18" s="256">
        <v>0.32800000000000001</v>
      </c>
      <c r="W18" s="256">
        <v>0.36099999999999999</v>
      </c>
      <c r="X18" s="256">
        <v>0.69199999999999995</v>
      </c>
      <c r="Y18" s="256">
        <v>0.312</v>
      </c>
    </row>
    <row r="19" spans="3:29">
      <c r="C19" s="250">
        <v>42</v>
      </c>
      <c r="D19" s="382" t="s">
        <v>422</v>
      </c>
      <c r="E19" s="250">
        <v>13</v>
      </c>
      <c r="F19" s="250">
        <v>55</v>
      </c>
      <c r="G19" s="250">
        <v>47</v>
      </c>
      <c r="H19" s="250">
        <v>14</v>
      </c>
      <c r="I19" s="250">
        <v>11</v>
      </c>
      <c r="J19" s="250">
        <v>10</v>
      </c>
      <c r="K19" s="250">
        <v>0</v>
      </c>
      <c r="L19" s="250">
        <v>1</v>
      </c>
      <c r="M19" s="250">
        <v>0</v>
      </c>
      <c r="N19" s="250">
        <v>13</v>
      </c>
      <c r="O19" s="256">
        <v>0.23400000000000001</v>
      </c>
      <c r="P19" s="250">
        <v>4</v>
      </c>
      <c r="Q19" s="250">
        <v>8</v>
      </c>
      <c r="R19" s="250">
        <v>4</v>
      </c>
      <c r="S19" s="250">
        <v>7</v>
      </c>
      <c r="T19" s="250">
        <v>0</v>
      </c>
      <c r="U19" s="250">
        <v>0</v>
      </c>
      <c r="V19" s="256">
        <v>0.34499999999999997</v>
      </c>
      <c r="W19" s="256">
        <v>0.27700000000000002</v>
      </c>
      <c r="X19" s="256">
        <v>0.622</v>
      </c>
      <c r="Y19" s="256">
        <v>0.26900000000000002</v>
      </c>
    </row>
    <row r="20" spans="3:29">
      <c r="C20" s="250">
        <v>78</v>
      </c>
      <c r="D20" s="382" t="s">
        <v>423</v>
      </c>
      <c r="E20" s="250">
        <v>5</v>
      </c>
      <c r="F20" s="250">
        <v>19</v>
      </c>
      <c r="G20" s="250">
        <v>14</v>
      </c>
      <c r="H20" s="250">
        <v>4</v>
      </c>
      <c r="I20" s="250">
        <v>3</v>
      </c>
      <c r="J20" s="250">
        <v>3</v>
      </c>
      <c r="K20" s="250">
        <v>0</v>
      </c>
      <c r="L20" s="250">
        <v>0</v>
      </c>
      <c r="M20" s="250">
        <v>0</v>
      </c>
      <c r="N20" s="250">
        <v>5</v>
      </c>
      <c r="O20" s="256">
        <v>0.214</v>
      </c>
      <c r="P20" s="250">
        <v>4</v>
      </c>
      <c r="Q20" s="250">
        <v>5</v>
      </c>
      <c r="R20" s="250">
        <v>1</v>
      </c>
      <c r="S20" s="250">
        <v>2</v>
      </c>
      <c r="T20" s="250">
        <v>0</v>
      </c>
      <c r="U20" s="250">
        <v>0</v>
      </c>
      <c r="V20" s="256">
        <v>0.42099999999999999</v>
      </c>
      <c r="W20" s="256">
        <v>0.214</v>
      </c>
      <c r="X20" s="256">
        <v>0.63500000000000001</v>
      </c>
      <c r="Y20" s="256">
        <v>0.28599999999999998</v>
      </c>
    </row>
    <row r="21" spans="3:29" ht="18.7" customHeight="1">
      <c r="C21" s="250">
        <v>61</v>
      </c>
      <c r="D21" s="382" t="s">
        <v>424</v>
      </c>
      <c r="E21" s="250">
        <v>3</v>
      </c>
      <c r="F21" s="250">
        <v>11</v>
      </c>
      <c r="G21" s="250">
        <v>10</v>
      </c>
      <c r="H21" s="250">
        <v>2</v>
      </c>
      <c r="I21" s="250">
        <v>2</v>
      </c>
      <c r="J21" s="250">
        <v>1</v>
      </c>
      <c r="K21" s="250">
        <v>1</v>
      </c>
      <c r="L21" s="250">
        <v>0</v>
      </c>
      <c r="M21" s="250">
        <v>0</v>
      </c>
      <c r="N21" s="250">
        <v>2</v>
      </c>
      <c r="O21" s="256">
        <v>0.2</v>
      </c>
      <c r="P21" s="250">
        <v>1</v>
      </c>
      <c r="Q21" s="250">
        <v>3</v>
      </c>
      <c r="R21" s="250">
        <v>0</v>
      </c>
      <c r="S21" s="250">
        <v>0</v>
      </c>
      <c r="T21" s="250">
        <v>0</v>
      </c>
      <c r="U21" s="250">
        <v>0</v>
      </c>
      <c r="V21" s="256">
        <v>0.27300000000000002</v>
      </c>
      <c r="W21" s="256">
        <v>0.3</v>
      </c>
      <c r="X21" s="256">
        <v>0.57299999999999995</v>
      </c>
      <c r="Y21" s="256">
        <v>0.2</v>
      </c>
    </row>
    <row r="22" spans="3:29" ht="18.7" customHeight="1" thickBot="1">
      <c r="C22" s="250">
        <v>10</v>
      </c>
      <c r="D22" s="382" t="s">
        <v>425</v>
      </c>
      <c r="E22" s="250">
        <v>5</v>
      </c>
      <c r="F22" s="250">
        <v>17</v>
      </c>
      <c r="G22" s="250">
        <v>15</v>
      </c>
      <c r="H22" s="250">
        <v>1</v>
      </c>
      <c r="I22" s="250">
        <v>2</v>
      </c>
      <c r="J22" s="250">
        <v>2</v>
      </c>
      <c r="K22" s="250">
        <v>0</v>
      </c>
      <c r="L22" s="250">
        <v>0</v>
      </c>
      <c r="M22" s="250">
        <v>0</v>
      </c>
      <c r="N22" s="250">
        <v>1</v>
      </c>
      <c r="O22" s="256">
        <v>0.13300000000000001</v>
      </c>
      <c r="P22" s="250">
        <v>1</v>
      </c>
      <c r="Q22" s="250">
        <v>10</v>
      </c>
      <c r="R22" s="250">
        <v>0</v>
      </c>
      <c r="S22" s="250">
        <v>0</v>
      </c>
      <c r="T22" s="250">
        <v>0</v>
      </c>
      <c r="U22" s="250">
        <v>0</v>
      </c>
      <c r="V22" s="256">
        <v>0.23499999999999999</v>
      </c>
      <c r="W22" s="256">
        <v>0.13300000000000001</v>
      </c>
      <c r="X22" s="256">
        <v>0.39</v>
      </c>
      <c r="Y22" s="256">
        <v>0</v>
      </c>
    </row>
    <row r="23" spans="3:29" ht="19.7" thickTop="1">
      <c r="C23" s="301"/>
      <c r="D23" s="301"/>
      <c r="E23" s="301">
        <v>14</v>
      </c>
      <c r="F23" s="301">
        <f>SUM(F7:F22)</f>
        <v>515</v>
      </c>
      <c r="G23" s="301">
        <f t="shared" ref="G23" si="0">SUM(G7:G22)</f>
        <v>429</v>
      </c>
      <c r="H23" s="301">
        <f t="shared" ref="H23" si="1">SUM(H7:H22)</f>
        <v>163</v>
      </c>
      <c r="I23" s="301">
        <f t="shared" ref="I23" si="2">SUM(I7:I22)</f>
        <v>152</v>
      </c>
      <c r="J23" s="301">
        <f t="shared" ref="J23" si="3">SUM(J7:J22)</f>
        <v>114</v>
      </c>
      <c r="K23" s="301">
        <f t="shared" ref="K23" si="4">SUM(K7:K22)</f>
        <v>20</v>
      </c>
      <c r="L23" s="301">
        <f t="shared" ref="L23" si="5">SUM(L7:L22)</f>
        <v>18</v>
      </c>
      <c r="M23" s="301">
        <f t="shared" ref="M23" si="6">SUM(M7:M22)</f>
        <v>0</v>
      </c>
      <c r="N23" s="301">
        <f t="shared" ref="N23" si="7">SUM(N7:N22)</f>
        <v>126</v>
      </c>
      <c r="O23" s="302">
        <f>AVERAGE(O7:O22)</f>
        <v>0.38106250000000008</v>
      </c>
      <c r="P23" s="301">
        <f>SUM(P7:P22)</f>
        <v>65</v>
      </c>
      <c r="Q23" s="301">
        <f t="shared" ref="Q23" si="8">SUM(Q7:Q22)</f>
        <v>97</v>
      </c>
      <c r="R23" s="301">
        <f t="shared" ref="R23" si="9">SUM(R7:R22)</f>
        <v>16</v>
      </c>
      <c r="S23" s="301">
        <f t="shared" ref="S23" si="10">SUM(S7:S22)</f>
        <v>70</v>
      </c>
      <c r="T23" s="301">
        <f t="shared" ref="T23" si="11">SUM(T7:T22)</f>
        <v>3</v>
      </c>
      <c r="U23" s="301">
        <f t="shared" ref="U23" si="12">SUM(U7:U22)</f>
        <v>4</v>
      </c>
      <c r="V23" s="302">
        <f>AVERAGE(V7:V22)</f>
        <v>0.4768750000000001</v>
      </c>
      <c r="W23" s="302">
        <f t="shared" ref="W23" si="13">AVERAGE(W7:W22)</f>
        <v>0.52793750000000017</v>
      </c>
      <c r="X23" s="302">
        <f t="shared" ref="X23" si="14">AVERAGE(X7:X22)</f>
        <v>1.008875</v>
      </c>
      <c r="Y23" s="302">
        <f t="shared" ref="Y23" si="15">AVERAGE(Y7:Y22)</f>
        <v>0.42756250000000007</v>
      </c>
    </row>
    <row r="24" spans="3:29" s="250" customFormat="1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78"/>
      <c r="P24" s="18"/>
      <c r="Q24" s="18"/>
      <c r="R24" s="18"/>
      <c r="S24" s="18"/>
      <c r="T24" s="18"/>
      <c r="U24" s="18"/>
      <c r="V24" s="378"/>
      <c r="W24" s="378"/>
      <c r="X24" s="378"/>
      <c r="Y24" s="378"/>
      <c r="Z24" s="252"/>
      <c r="AC24" s="116"/>
    </row>
    <row r="25" spans="3:29" s="250" customFormat="1"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5"/>
      <c r="P25" s="249"/>
      <c r="Q25" s="243"/>
      <c r="R25" s="243"/>
      <c r="S25" s="243"/>
      <c r="T25" s="243"/>
      <c r="U25" s="243"/>
      <c r="V25" s="243"/>
      <c r="W25" s="245"/>
      <c r="X25" s="245"/>
      <c r="Y25" s="245"/>
      <c r="Z25" s="252"/>
      <c r="AC25" s="116"/>
    </row>
    <row r="26" spans="3:29"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5"/>
      <c r="P26" s="249"/>
      <c r="Q26" s="243"/>
      <c r="R26" s="243"/>
      <c r="S26" s="243"/>
      <c r="T26" s="243"/>
      <c r="U26" s="243"/>
      <c r="V26" s="243"/>
      <c r="W26" s="245"/>
      <c r="X26" s="245"/>
      <c r="Y26" s="245"/>
      <c r="Z26" s="160"/>
      <c r="AC26" s="116"/>
    </row>
    <row r="27" spans="3:29" s="198" customFormat="1"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  <c r="P27" s="200"/>
      <c r="Q27" s="200"/>
      <c r="R27" s="200"/>
      <c r="S27" s="200"/>
      <c r="T27" s="200"/>
      <c r="U27" s="200"/>
      <c r="V27" s="201"/>
      <c r="W27" s="201"/>
      <c r="X27" s="201"/>
      <c r="Y27" s="201"/>
      <c r="Z27" s="197"/>
      <c r="AC27" s="202"/>
    </row>
    <row r="28" spans="3:29"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</row>
    <row r="29" spans="3:29"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</row>
    <row r="30" spans="3:29" ht="25.85">
      <c r="C30" s="502" t="s">
        <v>349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</row>
    <row r="31" spans="3:29">
      <c r="C31" s="116"/>
      <c r="D31" s="172"/>
      <c r="E31" s="172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3:29">
      <c r="C32" s="142" t="s">
        <v>6</v>
      </c>
      <c r="D32" s="142" t="s">
        <v>7</v>
      </c>
      <c r="E32" s="143" t="s">
        <v>66</v>
      </c>
      <c r="F32" s="143" t="s">
        <v>80</v>
      </c>
      <c r="G32" s="143" t="s">
        <v>81</v>
      </c>
      <c r="H32" s="143" t="s">
        <v>82</v>
      </c>
      <c r="I32" s="143" t="s">
        <v>83</v>
      </c>
      <c r="J32" s="143" t="s">
        <v>84</v>
      </c>
      <c r="K32" s="143" t="s">
        <v>85</v>
      </c>
      <c r="L32" s="143" t="s">
        <v>86</v>
      </c>
      <c r="M32" s="143" t="s">
        <v>87</v>
      </c>
      <c r="N32" s="143" t="s">
        <v>88</v>
      </c>
      <c r="O32" s="143" t="s">
        <v>89</v>
      </c>
      <c r="P32" s="143" t="s">
        <v>1</v>
      </c>
      <c r="Q32" s="143" t="s">
        <v>90</v>
      </c>
      <c r="R32" s="143" t="s">
        <v>91</v>
      </c>
      <c r="S32" s="143" t="s">
        <v>92</v>
      </c>
      <c r="T32" s="143" t="s">
        <v>93</v>
      </c>
      <c r="U32" s="143" t="s">
        <v>94</v>
      </c>
      <c r="V32" s="143" t="s">
        <v>95</v>
      </c>
      <c r="W32" s="143" t="s">
        <v>96</v>
      </c>
      <c r="X32" s="143" t="s">
        <v>97</v>
      </c>
      <c r="Y32" s="143" t="s">
        <v>98</v>
      </c>
    </row>
    <row r="33" spans="3:29" ht="23.8">
      <c r="C33" s="142" t="s">
        <v>6</v>
      </c>
      <c r="D33" s="142" t="s">
        <v>7</v>
      </c>
      <c r="E33" s="165" t="s">
        <v>99</v>
      </c>
      <c r="F33" s="166" t="s">
        <v>100</v>
      </c>
      <c r="G33" s="167" t="s">
        <v>101</v>
      </c>
      <c r="H33" s="165" t="s">
        <v>102</v>
      </c>
      <c r="I33" s="168" t="s">
        <v>103</v>
      </c>
      <c r="J33" s="165" t="s">
        <v>104</v>
      </c>
      <c r="K33" s="169" t="s">
        <v>105</v>
      </c>
      <c r="L33" s="165" t="s">
        <v>106</v>
      </c>
      <c r="M33" s="165" t="s">
        <v>107</v>
      </c>
      <c r="N33" s="165" t="s">
        <v>108</v>
      </c>
      <c r="O33" s="170" t="s">
        <v>109</v>
      </c>
      <c r="P33" s="165" t="s">
        <v>110</v>
      </c>
      <c r="Q33" s="165" t="s">
        <v>111</v>
      </c>
      <c r="R33" s="165" t="s">
        <v>112</v>
      </c>
      <c r="S33" s="165" t="s">
        <v>113</v>
      </c>
      <c r="T33" s="169" t="s">
        <v>114</v>
      </c>
      <c r="U33" s="168" t="s">
        <v>115</v>
      </c>
      <c r="V33" s="171" t="s">
        <v>116</v>
      </c>
      <c r="W33" s="171" t="s">
        <v>117</v>
      </c>
      <c r="X33" s="171" t="s">
        <v>118</v>
      </c>
      <c r="Y33" s="173" t="s">
        <v>119</v>
      </c>
    </row>
    <row r="34" spans="3:29">
      <c r="C34" s="250">
        <v>8</v>
      </c>
      <c r="D34" s="382" t="s">
        <v>360</v>
      </c>
      <c r="E34" s="250">
        <v>3</v>
      </c>
      <c r="F34" s="250">
        <v>10</v>
      </c>
      <c r="G34" s="250">
        <v>9</v>
      </c>
      <c r="H34" s="250">
        <v>4</v>
      </c>
      <c r="I34" s="250">
        <v>8</v>
      </c>
      <c r="J34" s="250">
        <v>7</v>
      </c>
      <c r="K34" s="250">
        <v>1</v>
      </c>
      <c r="L34" s="250">
        <v>0</v>
      </c>
      <c r="M34" s="250">
        <v>0</v>
      </c>
      <c r="N34" s="250">
        <v>5</v>
      </c>
      <c r="O34" s="256">
        <v>0.88900000000000001</v>
      </c>
      <c r="P34" s="250">
        <v>1</v>
      </c>
      <c r="Q34" s="250">
        <v>0</v>
      </c>
      <c r="R34" s="250">
        <v>0</v>
      </c>
      <c r="S34" s="250">
        <v>4</v>
      </c>
      <c r="T34" s="250">
        <v>0</v>
      </c>
      <c r="U34" s="250">
        <v>0</v>
      </c>
      <c r="V34" s="256">
        <v>0.9</v>
      </c>
      <c r="W34" s="256">
        <v>1</v>
      </c>
      <c r="X34" s="256">
        <v>1.9</v>
      </c>
      <c r="Y34" s="256">
        <v>1</v>
      </c>
      <c r="Z34" s="160"/>
      <c r="AC34" s="174"/>
    </row>
    <row r="35" spans="3:29">
      <c r="C35" s="250">
        <v>29</v>
      </c>
      <c r="D35" s="382" t="s">
        <v>388</v>
      </c>
      <c r="E35" s="250">
        <v>9</v>
      </c>
      <c r="F35" s="250">
        <v>33</v>
      </c>
      <c r="G35" s="250">
        <v>28</v>
      </c>
      <c r="H35" s="250">
        <v>15</v>
      </c>
      <c r="I35" s="250">
        <v>17</v>
      </c>
      <c r="J35" s="250">
        <v>11</v>
      </c>
      <c r="K35" s="250">
        <v>3</v>
      </c>
      <c r="L35" s="250">
        <v>0</v>
      </c>
      <c r="M35" s="250">
        <v>3</v>
      </c>
      <c r="N35" s="250">
        <v>17</v>
      </c>
      <c r="O35" s="256">
        <v>0.60699999999999998</v>
      </c>
      <c r="P35" s="250">
        <v>5</v>
      </c>
      <c r="Q35" s="250">
        <v>2</v>
      </c>
      <c r="R35" s="250">
        <v>0</v>
      </c>
      <c r="S35" s="250">
        <v>7</v>
      </c>
      <c r="T35" s="250">
        <v>0</v>
      </c>
      <c r="U35" s="250">
        <v>0</v>
      </c>
      <c r="V35" s="256">
        <v>0.66700000000000004</v>
      </c>
      <c r="W35" s="256">
        <v>1.036</v>
      </c>
      <c r="X35" s="256">
        <v>1.702</v>
      </c>
      <c r="Y35" s="256">
        <v>0.56299999999999994</v>
      </c>
      <c r="Z35" s="160"/>
      <c r="AC35" s="174"/>
    </row>
    <row r="36" spans="3:29">
      <c r="C36" s="250">
        <v>47</v>
      </c>
      <c r="D36" s="382" t="s">
        <v>427</v>
      </c>
      <c r="E36" s="250">
        <v>1</v>
      </c>
      <c r="F36" s="250">
        <v>5</v>
      </c>
      <c r="G36" s="250">
        <v>5</v>
      </c>
      <c r="H36" s="250">
        <v>1</v>
      </c>
      <c r="I36" s="250">
        <v>3</v>
      </c>
      <c r="J36" s="250">
        <v>3</v>
      </c>
      <c r="K36" s="250">
        <v>0</v>
      </c>
      <c r="L36" s="250">
        <v>0</v>
      </c>
      <c r="M36" s="250">
        <v>0</v>
      </c>
      <c r="N36" s="250">
        <v>3</v>
      </c>
      <c r="O36" s="256">
        <v>0.6</v>
      </c>
      <c r="P36" s="250">
        <v>0</v>
      </c>
      <c r="Q36" s="250">
        <v>2</v>
      </c>
      <c r="R36" s="250">
        <v>0</v>
      </c>
      <c r="S36" s="250">
        <v>1</v>
      </c>
      <c r="T36" s="250">
        <v>0</v>
      </c>
      <c r="U36" s="250">
        <v>0</v>
      </c>
      <c r="V36" s="256">
        <v>0.6</v>
      </c>
      <c r="W36" s="256">
        <v>0.6</v>
      </c>
      <c r="X36" s="256">
        <v>1.2</v>
      </c>
      <c r="Y36" s="256">
        <v>0.5</v>
      </c>
      <c r="Z36" s="160"/>
      <c r="AC36" s="174"/>
    </row>
    <row r="37" spans="3:29" s="250" customFormat="1">
      <c r="C37" s="250">
        <v>42</v>
      </c>
      <c r="D37" s="382" t="s">
        <v>365</v>
      </c>
      <c r="E37" s="250">
        <v>9</v>
      </c>
      <c r="F37" s="250">
        <v>45</v>
      </c>
      <c r="G37" s="250">
        <v>30</v>
      </c>
      <c r="H37" s="250">
        <v>22</v>
      </c>
      <c r="I37" s="250">
        <v>18</v>
      </c>
      <c r="J37" s="250">
        <v>13</v>
      </c>
      <c r="K37" s="250">
        <v>3</v>
      </c>
      <c r="L37" s="250">
        <v>2</v>
      </c>
      <c r="M37" s="250">
        <v>0</v>
      </c>
      <c r="N37" s="250">
        <v>21</v>
      </c>
      <c r="O37" s="256">
        <v>0.6</v>
      </c>
      <c r="P37" s="250">
        <v>11</v>
      </c>
      <c r="Q37" s="250">
        <v>0</v>
      </c>
      <c r="R37" s="250">
        <v>4</v>
      </c>
      <c r="S37" s="250">
        <v>6</v>
      </c>
      <c r="T37" s="250">
        <v>0</v>
      </c>
      <c r="U37" s="250">
        <v>0</v>
      </c>
      <c r="V37" s="256">
        <v>0.73299999999999998</v>
      </c>
      <c r="W37" s="256">
        <v>0.83299999999999996</v>
      </c>
      <c r="X37" s="256">
        <v>1.5669999999999999</v>
      </c>
      <c r="Y37" s="256">
        <v>0.6</v>
      </c>
      <c r="Z37" s="252"/>
      <c r="AC37" s="174"/>
    </row>
    <row r="38" spans="3:29" s="250" customFormat="1">
      <c r="C38" s="250">
        <v>13</v>
      </c>
      <c r="D38" s="382" t="s">
        <v>389</v>
      </c>
      <c r="E38" s="250">
        <v>3</v>
      </c>
      <c r="F38" s="250">
        <v>19</v>
      </c>
      <c r="G38" s="250">
        <v>18</v>
      </c>
      <c r="H38" s="250">
        <v>6</v>
      </c>
      <c r="I38" s="250">
        <v>10</v>
      </c>
      <c r="J38" s="250">
        <v>10</v>
      </c>
      <c r="K38" s="250">
        <v>0</v>
      </c>
      <c r="L38" s="250">
        <v>0</v>
      </c>
      <c r="M38" s="250">
        <v>0</v>
      </c>
      <c r="N38" s="250">
        <v>6</v>
      </c>
      <c r="O38" s="256">
        <v>0.55600000000000005</v>
      </c>
      <c r="P38" s="250">
        <v>1</v>
      </c>
      <c r="Q38" s="250">
        <v>2</v>
      </c>
      <c r="R38" s="250">
        <v>0</v>
      </c>
      <c r="S38" s="250">
        <v>4</v>
      </c>
      <c r="T38" s="250">
        <v>0</v>
      </c>
      <c r="U38" s="250">
        <v>0</v>
      </c>
      <c r="V38" s="256">
        <v>0.57899999999999996</v>
      </c>
      <c r="W38" s="256">
        <v>0.55600000000000005</v>
      </c>
      <c r="X38" s="256">
        <v>1.135</v>
      </c>
      <c r="Y38" s="256">
        <v>0.6</v>
      </c>
      <c r="Z38" s="252"/>
      <c r="AC38" s="174"/>
    </row>
    <row r="39" spans="3:29" s="250" customFormat="1">
      <c r="C39" s="250">
        <v>2</v>
      </c>
      <c r="D39" s="382" t="s">
        <v>363</v>
      </c>
      <c r="E39" s="250">
        <v>11</v>
      </c>
      <c r="F39" s="250">
        <v>48</v>
      </c>
      <c r="G39" s="250">
        <v>38</v>
      </c>
      <c r="H39" s="250">
        <v>26</v>
      </c>
      <c r="I39" s="250">
        <v>20</v>
      </c>
      <c r="J39" s="250">
        <v>14</v>
      </c>
      <c r="K39" s="250">
        <v>1</v>
      </c>
      <c r="L39" s="250">
        <v>5</v>
      </c>
      <c r="M39" s="250">
        <v>0</v>
      </c>
      <c r="N39" s="250">
        <v>20</v>
      </c>
      <c r="O39" s="256">
        <v>0.52600000000000002</v>
      </c>
      <c r="P39" s="250">
        <v>7</v>
      </c>
      <c r="Q39" s="250">
        <v>4</v>
      </c>
      <c r="R39" s="250">
        <v>2</v>
      </c>
      <c r="S39" s="250">
        <v>10</v>
      </c>
      <c r="T39" s="250">
        <v>1</v>
      </c>
      <c r="U39" s="250">
        <v>1</v>
      </c>
      <c r="V39" s="256">
        <v>0.60399999999999998</v>
      </c>
      <c r="W39" s="256">
        <v>0.81599999999999995</v>
      </c>
      <c r="X39" s="256">
        <v>1.42</v>
      </c>
      <c r="Y39" s="256">
        <v>0.55600000000000005</v>
      </c>
      <c r="Z39" s="252"/>
      <c r="AC39" s="174"/>
    </row>
    <row r="40" spans="3:29" s="250" customFormat="1">
      <c r="C40" s="250">
        <v>35</v>
      </c>
      <c r="D40" s="382" t="s">
        <v>390</v>
      </c>
      <c r="E40" s="250">
        <v>7</v>
      </c>
      <c r="F40" s="250">
        <v>27</v>
      </c>
      <c r="G40" s="250">
        <v>23</v>
      </c>
      <c r="H40" s="250">
        <v>13</v>
      </c>
      <c r="I40" s="250">
        <v>11</v>
      </c>
      <c r="J40" s="250">
        <v>6</v>
      </c>
      <c r="K40" s="250">
        <v>1</v>
      </c>
      <c r="L40" s="250">
        <v>3</v>
      </c>
      <c r="M40" s="250">
        <v>1</v>
      </c>
      <c r="N40" s="250">
        <v>12</v>
      </c>
      <c r="O40" s="256">
        <v>0.47799999999999998</v>
      </c>
      <c r="P40" s="250">
        <v>2</v>
      </c>
      <c r="Q40" s="250">
        <v>1</v>
      </c>
      <c r="R40" s="250">
        <v>1</v>
      </c>
      <c r="S40" s="250">
        <v>1</v>
      </c>
      <c r="T40" s="250">
        <v>0</v>
      </c>
      <c r="U40" s="250">
        <v>1</v>
      </c>
      <c r="V40" s="256">
        <v>0.51900000000000002</v>
      </c>
      <c r="W40" s="256">
        <v>0.91300000000000003</v>
      </c>
      <c r="X40" s="256">
        <v>1.4319999999999999</v>
      </c>
      <c r="Y40" s="256">
        <v>0.5</v>
      </c>
      <c r="Z40" s="252"/>
      <c r="AC40" s="174"/>
    </row>
    <row r="41" spans="3:29">
      <c r="C41" s="250">
        <v>6</v>
      </c>
      <c r="D41" s="382" t="s">
        <v>362</v>
      </c>
      <c r="E41" s="250">
        <v>9</v>
      </c>
      <c r="F41" s="250">
        <v>29</v>
      </c>
      <c r="G41" s="250">
        <v>19</v>
      </c>
      <c r="H41" s="250">
        <v>13</v>
      </c>
      <c r="I41" s="250">
        <v>9</v>
      </c>
      <c r="J41" s="250">
        <v>5</v>
      </c>
      <c r="K41" s="250">
        <v>1</v>
      </c>
      <c r="L41" s="250">
        <v>1</v>
      </c>
      <c r="M41" s="250">
        <v>2</v>
      </c>
      <c r="N41" s="250">
        <v>13</v>
      </c>
      <c r="O41" s="256">
        <v>0.47399999999999998</v>
      </c>
      <c r="P41" s="250">
        <v>8</v>
      </c>
      <c r="Q41" s="250">
        <v>6</v>
      </c>
      <c r="R41" s="250">
        <v>2</v>
      </c>
      <c r="S41" s="250">
        <v>7</v>
      </c>
      <c r="T41" s="250">
        <v>0</v>
      </c>
      <c r="U41" s="250">
        <v>0</v>
      </c>
      <c r="V41" s="256">
        <v>0.65500000000000003</v>
      </c>
      <c r="W41" s="256">
        <v>0.94699999999999995</v>
      </c>
      <c r="X41" s="256">
        <v>1.603</v>
      </c>
      <c r="Y41" s="256">
        <v>0.4</v>
      </c>
      <c r="Z41" s="160"/>
      <c r="AC41" s="174"/>
    </row>
    <row r="42" spans="3:29">
      <c r="C42" s="250">
        <v>31</v>
      </c>
      <c r="D42" s="382" t="s">
        <v>367</v>
      </c>
      <c r="E42" s="250">
        <v>9</v>
      </c>
      <c r="F42" s="250">
        <v>38</v>
      </c>
      <c r="G42" s="250">
        <v>35</v>
      </c>
      <c r="H42" s="250">
        <v>18</v>
      </c>
      <c r="I42" s="250">
        <v>16</v>
      </c>
      <c r="J42" s="250">
        <v>12</v>
      </c>
      <c r="K42" s="250">
        <v>3</v>
      </c>
      <c r="L42" s="250">
        <v>0</v>
      </c>
      <c r="M42" s="250">
        <v>1</v>
      </c>
      <c r="N42" s="250">
        <v>9</v>
      </c>
      <c r="O42" s="256">
        <v>0.45700000000000002</v>
      </c>
      <c r="P42" s="250">
        <v>3</v>
      </c>
      <c r="Q42" s="250">
        <v>6</v>
      </c>
      <c r="R42" s="250">
        <v>0</v>
      </c>
      <c r="S42" s="250">
        <v>12</v>
      </c>
      <c r="T42" s="250">
        <v>0</v>
      </c>
      <c r="U42" s="250">
        <v>0</v>
      </c>
      <c r="V42" s="256">
        <v>0.5</v>
      </c>
      <c r="W42" s="256">
        <v>0.629</v>
      </c>
      <c r="X42" s="256">
        <v>1.129</v>
      </c>
      <c r="Y42" s="256">
        <v>0.40899999999999997</v>
      </c>
      <c r="Z42" s="160"/>
      <c r="AC42" s="174"/>
    </row>
    <row r="43" spans="3:29" s="250" customFormat="1">
      <c r="C43" s="250">
        <v>15</v>
      </c>
      <c r="D43" s="382" t="s">
        <v>396</v>
      </c>
      <c r="E43" s="250">
        <v>3</v>
      </c>
      <c r="F43" s="250">
        <v>14</v>
      </c>
      <c r="G43" s="250">
        <v>12</v>
      </c>
      <c r="H43" s="250">
        <v>7</v>
      </c>
      <c r="I43" s="250">
        <v>5</v>
      </c>
      <c r="J43" s="250">
        <v>2</v>
      </c>
      <c r="K43" s="250">
        <v>2</v>
      </c>
      <c r="L43" s="250">
        <v>0</v>
      </c>
      <c r="M43" s="250">
        <v>1</v>
      </c>
      <c r="N43" s="250">
        <v>3</v>
      </c>
      <c r="O43" s="256">
        <v>0.41699999999999998</v>
      </c>
      <c r="P43" s="250">
        <v>1</v>
      </c>
      <c r="Q43" s="250">
        <v>1</v>
      </c>
      <c r="R43" s="250">
        <v>1</v>
      </c>
      <c r="S43" s="250">
        <v>0</v>
      </c>
      <c r="T43" s="250">
        <v>0</v>
      </c>
      <c r="U43" s="250">
        <v>0</v>
      </c>
      <c r="V43" s="256">
        <v>0.5</v>
      </c>
      <c r="W43" s="256">
        <v>0.83299999999999996</v>
      </c>
      <c r="X43" s="256">
        <v>1.333</v>
      </c>
      <c r="Y43" s="256">
        <v>0.14299999999999999</v>
      </c>
      <c r="Z43" s="252"/>
      <c r="AC43" s="174"/>
    </row>
    <row r="44" spans="3:29" s="250" customFormat="1">
      <c r="C44" s="250">
        <v>7</v>
      </c>
      <c r="D44" s="382" t="s">
        <v>361</v>
      </c>
      <c r="E44" s="250">
        <v>14</v>
      </c>
      <c r="F44" s="250">
        <v>61</v>
      </c>
      <c r="G44" s="250">
        <v>42</v>
      </c>
      <c r="H44" s="250">
        <v>31</v>
      </c>
      <c r="I44" s="250">
        <v>17</v>
      </c>
      <c r="J44" s="250">
        <v>13</v>
      </c>
      <c r="K44" s="250">
        <v>3</v>
      </c>
      <c r="L44" s="250">
        <v>0</v>
      </c>
      <c r="M44" s="250">
        <v>0</v>
      </c>
      <c r="N44" s="250">
        <v>12</v>
      </c>
      <c r="O44" s="256">
        <v>0.40500000000000003</v>
      </c>
      <c r="P44" s="250">
        <v>16</v>
      </c>
      <c r="Q44" s="250">
        <v>1</v>
      </c>
      <c r="R44" s="250">
        <v>3</v>
      </c>
      <c r="S44" s="250">
        <v>33</v>
      </c>
      <c r="T44" s="250">
        <v>0</v>
      </c>
      <c r="U44" s="250">
        <v>0</v>
      </c>
      <c r="V44" s="256">
        <v>0.59</v>
      </c>
      <c r="W44" s="256">
        <v>0.47599999999999998</v>
      </c>
      <c r="X44" s="256">
        <v>1.0660000000000001</v>
      </c>
      <c r="Y44" s="256">
        <v>0.45800000000000002</v>
      </c>
      <c r="Z44" s="252"/>
      <c r="AC44" s="174"/>
    </row>
    <row r="45" spans="3:29" s="250" customFormat="1">
      <c r="C45" s="250">
        <v>14</v>
      </c>
      <c r="D45" s="382" t="s">
        <v>358</v>
      </c>
      <c r="E45" s="250">
        <v>8</v>
      </c>
      <c r="F45" s="250">
        <v>36</v>
      </c>
      <c r="G45" s="250">
        <v>25</v>
      </c>
      <c r="H45" s="250">
        <v>16</v>
      </c>
      <c r="I45" s="250">
        <v>10</v>
      </c>
      <c r="J45" s="250">
        <v>7</v>
      </c>
      <c r="K45" s="250">
        <v>3</v>
      </c>
      <c r="L45" s="250">
        <v>0</v>
      </c>
      <c r="M45" s="250">
        <v>0</v>
      </c>
      <c r="N45" s="250">
        <v>12</v>
      </c>
      <c r="O45" s="256">
        <v>0.4</v>
      </c>
      <c r="P45" s="250">
        <v>10</v>
      </c>
      <c r="Q45" s="250">
        <v>6</v>
      </c>
      <c r="R45" s="250">
        <v>1</v>
      </c>
      <c r="S45" s="250">
        <v>4</v>
      </c>
      <c r="T45" s="250">
        <v>0</v>
      </c>
      <c r="U45" s="250">
        <v>0</v>
      </c>
      <c r="V45" s="256">
        <v>0.58299999999999996</v>
      </c>
      <c r="W45" s="256">
        <v>0.52</v>
      </c>
      <c r="X45" s="256">
        <v>1.103</v>
      </c>
      <c r="Y45" s="256">
        <v>0.44400000000000001</v>
      </c>
      <c r="Z45" s="252"/>
      <c r="AC45" s="174"/>
    </row>
    <row r="46" spans="3:29" s="250" customFormat="1">
      <c r="C46" s="250">
        <v>19</v>
      </c>
      <c r="D46" s="382" t="s">
        <v>359</v>
      </c>
      <c r="E46" s="250">
        <v>10</v>
      </c>
      <c r="F46" s="250">
        <v>39</v>
      </c>
      <c r="G46" s="250">
        <v>29</v>
      </c>
      <c r="H46" s="250">
        <v>20</v>
      </c>
      <c r="I46" s="250">
        <v>10</v>
      </c>
      <c r="J46" s="250">
        <v>10</v>
      </c>
      <c r="K46" s="250">
        <v>0</v>
      </c>
      <c r="L46" s="250">
        <v>0</v>
      </c>
      <c r="M46" s="250">
        <v>0</v>
      </c>
      <c r="N46" s="250">
        <v>11</v>
      </c>
      <c r="O46" s="256">
        <v>0.34499999999999997</v>
      </c>
      <c r="P46" s="250">
        <v>9</v>
      </c>
      <c r="Q46" s="250">
        <v>5</v>
      </c>
      <c r="R46" s="250">
        <v>1</v>
      </c>
      <c r="S46" s="250">
        <v>12</v>
      </c>
      <c r="T46" s="250">
        <v>0</v>
      </c>
      <c r="U46" s="250">
        <v>0</v>
      </c>
      <c r="V46" s="256">
        <v>0.51300000000000001</v>
      </c>
      <c r="W46" s="256">
        <v>0.34499999999999997</v>
      </c>
      <c r="X46" s="256">
        <v>0.85799999999999998</v>
      </c>
      <c r="Y46" s="256">
        <v>0.40899999999999997</v>
      </c>
      <c r="Z46" s="252"/>
      <c r="AC46" s="174"/>
    </row>
    <row r="47" spans="3:29" s="250" customFormat="1">
      <c r="C47" s="250">
        <v>24</v>
      </c>
      <c r="D47" s="382" t="s">
        <v>364</v>
      </c>
      <c r="E47" s="250">
        <v>13</v>
      </c>
      <c r="F47" s="250">
        <v>54</v>
      </c>
      <c r="G47" s="250">
        <v>42</v>
      </c>
      <c r="H47" s="250">
        <v>18</v>
      </c>
      <c r="I47" s="250">
        <v>14</v>
      </c>
      <c r="J47" s="250">
        <v>11</v>
      </c>
      <c r="K47" s="250">
        <v>3</v>
      </c>
      <c r="L47" s="250">
        <v>0</v>
      </c>
      <c r="M47" s="250">
        <v>0</v>
      </c>
      <c r="N47" s="250">
        <v>20</v>
      </c>
      <c r="O47" s="256">
        <v>0.33300000000000002</v>
      </c>
      <c r="P47" s="250">
        <v>10</v>
      </c>
      <c r="Q47" s="250">
        <v>4</v>
      </c>
      <c r="R47" s="250">
        <v>1</v>
      </c>
      <c r="S47" s="250">
        <v>7</v>
      </c>
      <c r="T47" s="250">
        <v>0</v>
      </c>
      <c r="U47" s="250">
        <v>1</v>
      </c>
      <c r="V47" s="256">
        <v>0.46300000000000002</v>
      </c>
      <c r="W47" s="256">
        <v>0.40500000000000003</v>
      </c>
      <c r="X47" s="256">
        <v>0.86799999999999999</v>
      </c>
      <c r="Y47" s="256">
        <v>0.39300000000000002</v>
      </c>
      <c r="Z47" s="252"/>
      <c r="AC47" s="174"/>
    </row>
    <row r="48" spans="3:29" s="250" customFormat="1">
      <c r="C48" s="250">
        <v>50</v>
      </c>
      <c r="D48" s="382" t="s">
        <v>391</v>
      </c>
      <c r="E48" s="250">
        <v>10</v>
      </c>
      <c r="F48" s="250">
        <v>36</v>
      </c>
      <c r="G48" s="250">
        <v>31</v>
      </c>
      <c r="H48" s="250">
        <v>8</v>
      </c>
      <c r="I48" s="250">
        <v>10</v>
      </c>
      <c r="J48" s="250">
        <v>9</v>
      </c>
      <c r="K48" s="250">
        <v>1</v>
      </c>
      <c r="L48" s="250">
        <v>0</v>
      </c>
      <c r="M48" s="250">
        <v>0</v>
      </c>
      <c r="N48" s="250">
        <v>12</v>
      </c>
      <c r="O48" s="256">
        <v>0.32300000000000001</v>
      </c>
      <c r="P48" s="250">
        <v>5</v>
      </c>
      <c r="Q48" s="250">
        <v>5</v>
      </c>
      <c r="R48" s="250">
        <v>0</v>
      </c>
      <c r="S48" s="250">
        <v>2</v>
      </c>
      <c r="T48" s="250">
        <v>0</v>
      </c>
      <c r="U48" s="250">
        <v>0</v>
      </c>
      <c r="V48" s="256">
        <v>0.41699999999999998</v>
      </c>
      <c r="W48" s="256">
        <v>0.35499999999999998</v>
      </c>
      <c r="X48" s="256">
        <v>0.77200000000000002</v>
      </c>
      <c r="Y48" s="256">
        <v>0.33300000000000002</v>
      </c>
      <c r="Z48" s="252"/>
      <c r="AC48" s="174"/>
    </row>
    <row r="49" spans="3:29" s="250" customFormat="1">
      <c r="C49" s="250">
        <v>26</v>
      </c>
      <c r="D49" s="382" t="s">
        <v>366</v>
      </c>
      <c r="E49" s="250">
        <v>2</v>
      </c>
      <c r="F49" s="250">
        <v>8</v>
      </c>
      <c r="G49" s="250">
        <v>7</v>
      </c>
      <c r="H49" s="250">
        <v>4</v>
      </c>
      <c r="I49" s="250">
        <v>2</v>
      </c>
      <c r="J49" s="250">
        <v>2</v>
      </c>
      <c r="K49" s="250">
        <v>0</v>
      </c>
      <c r="L49" s="250">
        <v>0</v>
      </c>
      <c r="M49" s="250">
        <v>0</v>
      </c>
      <c r="N49" s="250">
        <v>1</v>
      </c>
      <c r="O49" s="256">
        <v>0.28599999999999998</v>
      </c>
      <c r="P49" s="250">
        <v>1</v>
      </c>
      <c r="Q49" s="250">
        <v>0</v>
      </c>
      <c r="R49" s="250">
        <v>0</v>
      </c>
      <c r="S49" s="250">
        <v>1</v>
      </c>
      <c r="T49" s="250">
        <v>0</v>
      </c>
      <c r="U49" s="250">
        <v>0</v>
      </c>
      <c r="V49" s="256">
        <v>0.375</v>
      </c>
      <c r="W49" s="256">
        <v>0.28599999999999998</v>
      </c>
      <c r="X49" s="256">
        <v>0.66100000000000003</v>
      </c>
      <c r="Y49" s="256">
        <v>0.33300000000000002</v>
      </c>
      <c r="Z49" s="252"/>
      <c r="AC49" s="174"/>
    </row>
    <row r="50" spans="3:29" s="250" customFormat="1">
      <c r="C50" s="250">
        <v>45</v>
      </c>
      <c r="D50" s="382" t="s">
        <v>392</v>
      </c>
      <c r="E50" s="250">
        <v>10</v>
      </c>
      <c r="F50" s="250">
        <v>36</v>
      </c>
      <c r="G50" s="250">
        <v>29</v>
      </c>
      <c r="H50" s="250">
        <v>7</v>
      </c>
      <c r="I50" s="250">
        <v>8</v>
      </c>
      <c r="J50" s="250">
        <v>6</v>
      </c>
      <c r="K50" s="250">
        <v>0</v>
      </c>
      <c r="L50" s="250">
        <v>2</v>
      </c>
      <c r="M50" s="250">
        <v>0</v>
      </c>
      <c r="N50" s="250">
        <v>6</v>
      </c>
      <c r="O50" s="256">
        <v>0.27600000000000002</v>
      </c>
      <c r="P50" s="250">
        <v>4</v>
      </c>
      <c r="Q50" s="250">
        <v>15</v>
      </c>
      <c r="R50" s="250">
        <v>3</v>
      </c>
      <c r="S50" s="250">
        <v>5</v>
      </c>
      <c r="T50" s="250">
        <v>1</v>
      </c>
      <c r="U50" s="250">
        <v>0</v>
      </c>
      <c r="V50" s="256">
        <v>0.41699999999999998</v>
      </c>
      <c r="W50" s="256">
        <v>0.41399999999999998</v>
      </c>
      <c r="X50" s="256">
        <v>0.83</v>
      </c>
      <c r="Y50" s="256">
        <v>0.188</v>
      </c>
      <c r="Z50" s="252"/>
      <c r="AC50" s="174"/>
    </row>
    <row r="51" spans="3:29" s="250" customFormat="1">
      <c r="C51" s="250">
        <v>9</v>
      </c>
      <c r="D51" s="382" t="s">
        <v>393</v>
      </c>
      <c r="E51" s="250">
        <v>5</v>
      </c>
      <c r="F51" s="250">
        <v>17</v>
      </c>
      <c r="G51" s="250">
        <v>16</v>
      </c>
      <c r="H51" s="250">
        <v>5</v>
      </c>
      <c r="I51" s="250">
        <v>4</v>
      </c>
      <c r="J51" s="250">
        <v>3</v>
      </c>
      <c r="K51" s="250">
        <v>0</v>
      </c>
      <c r="L51" s="250">
        <v>1</v>
      </c>
      <c r="M51" s="250">
        <v>0</v>
      </c>
      <c r="N51" s="250">
        <v>4</v>
      </c>
      <c r="O51" s="256">
        <v>0.25</v>
      </c>
      <c r="P51" s="250">
        <v>1</v>
      </c>
      <c r="Q51" s="250">
        <v>2</v>
      </c>
      <c r="R51" s="250">
        <v>0</v>
      </c>
      <c r="S51" s="250">
        <v>6</v>
      </c>
      <c r="T51" s="250">
        <v>0</v>
      </c>
      <c r="U51" s="250">
        <v>0</v>
      </c>
      <c r="V51" s="256">
        <v>0.29399999999999998</v>
      </c>
      <c r="W51" s="256">
        <v>0.375</v>
      </c>
      <c r="X51" s="256">
        <v>0.66900000000000004</v>
      </c>
      <c r="Y51" s="256">
        <v>0.28599999999999998</v>
      </c>
      <c r="Z51" s="252"/>
      <c r="AC51" s="174"/>
    </row>
    <row r="52" spans="3:29" s="250" customFormat="1" ht="18.7" customHeight="1">
      <c r="C52" s="250">
        <v>32</v>
      </c>
      <c r="D52" s="382" t="s">
        <v>395</v>
      </c>
      <c r="E52" s="250">
        <v>3</v>
      </c>
      <c r="F52" s="250">
        <v>13</v>
      </c>
      <c r="G52" s="250">
        <v>11</v>
      </c>
      <c r="H52" s="250">
        <v>1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</v>
      </c>
      <c r="O52" s="256">
        <v>0</v>
      </c>
      <c r="P52" s="250">
        <v>1</v>
      </c>
      <c r="Q52" s="250">
        <v>4</v>
      </c>
      <c r="R52" s="250">
        <v>1</v>
      </c>
      <c r="S52" s="250">
        <v>0</v>
      </c>
      <c r="T52" s="250">
        <v>0</v>
      </c>
      <c r="U52" s="250">
        <v>0</v>
      </c>
      <c r="V52" s="256">
        <v>0.154</v>
      </c>
      <c r="W52" s="256">
        <v>0</v>
      </c>
      <c r="X52" s="256">
        <v>0.154</v>
      </c>
      <c r="Y52" s="256">
        <v>0</v>
      </c>
      <c r="Z52" s="252"/>
      <c r="AC52" s="174"/>
    </row>
    <row r="53" spans="3:29" s="250" customFormat="1" ht="18.7" customHeight="1" thickBot="1">
      <c r="C53" s="250">
        <v>0</v>
      </c>
      <c r="D53" s="382" t="s">
        <v>397</v>
      </c>
      <c r="E53" s="250">
        <v>1</v>
      </c>
      <c r="F53" s="250">
        <v>2</v>
      </c>
      <c r="G53" s="250">
        <v>2</v>
      </c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6">
        <v>0</v>
      </c>
      <c r="P53" s="250">
        <v>0</v>
      </c>
      <c r="Q53" s="250">
        <v>2</v>
      </c>
      <c r="R53" s="250">
        <v>0</v>
      </c>
      <c r="S53" s="250">
        <v>0</v>
      </c>
      <c r="T53" s="250">
        <v>0</v>
      </c>
      <c r="U53" s="250">
        <v>0</v>
      </c>
      <c r="V53" s="256">
        <v>0</v>
      </c>
      <c r="W53" s="256">
        <v>0</v>
      </c>
      <c r="X53" s="256">
        <v>0</v>
      </c>
      <c r="Y53" s="256">
        <v>0</v>
      </c>
      <c r="Z53" s="252"/>
      <c r="AC53" s="174"/>
    </row>
    <row r="54" spans="3:29" s="250" customFormat="1" ht="19.7" thickTop="1">
      <c r="C54" s="301"/>
      <c r="D54" s="301" t="s">
        <v>353</v>
      </c>
      <c r="E54" s="301">
        <v>14</v>
      </c>
      <c r="F54" s="301">
        <v>579</v>
      </c>
      <c r="G54" s="301">
        <v>459</v>
      </c>
      <c r="H54" s="301">
        <v>238</v>
      </c>
      <c r="I54" s="301">
        <v>196</v>
      </c>
      <c r="J54" s="301">
        <v>148</v>
      </c>
      <c r="K54" s="301">
        <v>25</v>
      </c>
      <c r="L54" s="301">
        <v>14</v>
      </c>
      <c r="M54" s="301">
        <v>8</v>
      </c>
      <c r="N54" s="301">
        <v>189</v>
      </c>
      <c r="O54" s="302">
        <v>0.42699999999999999</v>
      </c>
      <c r="P54" s="301">
        <v>97</v>
      </c>
      <c r="Q54" s="301">
        <v>70</v>
      </c>
      <c r="R54" s="301">
        <v>20</v>
      </c>
      <c r="S54" s="301">
        <v>123</v>
      </c>
      <c r="T54" s="301">
        <v>2</v>
      </c>
      <c r="U54" s="301">
        <v>3</v>
      </c>
      <c r="V54" s="302">
        <v>0.54100000000000004</v>
      </c>
      <c r="W54" s="302">
        <v>0.59499999999999997</v>
      </c>
      <c r="X54" s="302">
        <v>1.135</v>
      </c>
      <c r="Y54" s="302">
        <v>0.432</v>
      </c>
      <c r="Z54" s="252"/>
      <c r="AC54" s="174"/>
    </row>
    <row r="55" spans="3:29"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5"/>
      <c r="P55" s="249"/>
      <c r="Q55" s="243"/>
      <c r="R55" s="243"/>
      <c r="S55" s="243"/>
      <c r="T55" s="243"/>
      <c r="U55" s="243"/>
      <c r="V55" s="243"/>
      <c r="W55" s="245"/>
      <c r="X55" s="245"/>
      <c r="Y55" s="245"/>
      <c r="Z55" s="160"/>
      <c r="AC55" s="174"/>
    </row>
    <row r="56" spans="3:29"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5"/>
      <c r="P56" s="249"/>
      <c r="Q56" s="243"/>
      <c r="R56" s="243"/>
      <c r="S56" s="243"/>
      <c r="T56" s="243"/>
      <c r="U56" s="243"/>
      <c r="V56" s="243"/>
      <c r="W56" s="245"/>
      <c r="X56" s="245"/>
      <c r="Y56" s="245"/>
      <c r="Z56" s="160"/>
      <c r="AC56" s="174"/>
    </row>
    <row r="57" spans="3:29" s="250" customFormat="1"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5"/>
      <c r="P57" s="249"/>
      <c r="Q57" s="243"/>
      <c r="R57" s="243"/>
      <c r="S57" s="243"/>
      <c r="T57" s="243"/>
      <c r="U57" s="243"/>
      <c r="V57" s="243"/>
      <c r="W57" s="245"/>
      <c r="X57" s="245"/>
      <c r="Y57" s="245"/>
      <c r="Z57" s="252"/>
      <c r="AC57" s="174"/>
    </row>
    <row r="58" spans="3:29"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5"/>
      <c r="P58" s="249"/>
      <c r="Q58" s="243"/>
      <c r="R58" s="243"/>
      <c r="S58" s="243"/>
      <c r="T58" s="243"/>
      <c r="U58" s="243"/>
      <c r="V58" s="243"/>
      <c r="W58" s="245"/>
      <c r="X58" s="245"/>
      <c r="Y58" s="245"/>
      <c r="Z58" s="160"/>
      <c r="AC58" s="174"/>
    </row>
    <row r="59" spans="3:29"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5"/>
      <c r="P59" s="249"/>
      <c r="Q59" s="243"/>
      <c r="R59" s="243"/>
      <c r="S59" s="243"/>
      <c r="T59" s="243"/>
      <c r="U59" s="243"/>
      <c r="V59" s="243"/>
      <c r="W59" s="245"/>
      <c r="X59" s="245"/>
      <c r="Y59" s="245"/>
    </row>
    <row r="60" spans="3:29" ht="25.85">
      <c r="C60" s="502" t="s">
        <v>77</v>
      </c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</row>
    <row r="61" spans="3:29">
      <c r="C61" s="116"/>
      <c r="D61" s="172"/>
      <c r="E61" s="172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</row>
    <row r="62" spans="3:29">
      <c r="C62" s="142" t="s">
        <v>6</v>
      </c>
      <c r="D62" s="142" t="s">
        <v>7</v>
      </c>
      <c r="E62" s="143" t="s">
        <v>66</v>
      </c>
      <c r="F62" s="143" t="s">
        <v>80</v>
      </c>
      <c r="G62" s="143" t="s">
        <v>81</v>
      </c>
      <c r="H62" s="143" t="s">
        <v>82</v>
      </c>
      <c r="I62" s="143" t="s">
        <v>83</v>
      </c>
      <c r="J62" s="143" t="s">
        <v>84</v>
      </c>
      <c r="K62" s="143" t="s">
        <v>85</v>
      </c>
      <c r="L62" s="143" t="s">
        <v>86</v>
      </c>
      <c r="M62" s="143" t="s">
        <v>87</v>
      </c>
      <c r="N62" s="143" t="s">
        <v>88</v>
      </c>
      <c r="O62" s="143" t="s">
        <v>89</v>
      </c>
      <c r="P62" s="143" t="s">
        <v>1</v>
      </c>
      <c r="Q62" s="143" t="s">
        <v>90</v>
      </c>
      <c r="R62" s="143" t="s">
        <v>91</v>
      </c>
      <c r="S62" s="143" t="s">
        <v>92</v>
      </c>
      <c r="T62" s="143" t="s">
        <v>93</v>
      </c>
      <c r="U62" s="143" t="s">
        <v>94</v>
      </c>
      <c r="V62" s="143" t="s">
        <v>95</v>
      </c>
      <c r="W62" s="143" t="s">
        <v>96</v>
      </c>
      <c r="X62" s="143" t="s">
        <v>97</v>
      </c>
      <c r="Y62" s="143" t="s">
        <v>98</v>
      </c>
    </row>
    <row r="63" spans="3:29" ht="23.8">
      <c r="C63" s="142" t="s">
        <v>6</v>
      </c>
      <c r="D63" s="142" t="s">
        <v>7</v>
      </c>
      <c r="E63" s="165" t="s">
        <v>99</v>
      </c>
      <c r="F63" s="166" t="s">
        <v>100</v>
      </c>
      <c r="G63" s="167" t="s">
        <v>101</v>
      </c>
      <c r="H63" s="165" t="s">
        <v>102</v>
      </c>
      <c r="I63" s="168" t="s">
        <v>103</v>
      </c>
      <c r="J63" s="165" t="s">
        <v>104</v>
      </c>
      <c r="K63" s="169" t="s">
        <v>105</v>
      </c>
      <c r="L63" s="165" t="s">
        <v>106</v>
      </c>
      <c r="M63" s="165" t="s">
        <v>107</v>
      </c>
      <c r="N63" s="165" t="s">
        <v>108</v>
      </c>
      <c r="O63" s="170" t="s">
        <v>109</v>
      </c>
      <c r="P63" s="165" t="s">
        <v>110</v>
      </c>
      <c r="Q63" s="165" t="s">
        <v>111</v>
      </c>
      <c r="R63" s="165" t="s">
        <v>112</v>
      </c>
      <c r="S63" s="165" t="s">
        <v>113</v>
      </c>
      <c r="T63" s="169" t="s">
        <v>114</v>
      </c>
      <c r="U63" s="168" t="s">
        <v>115</v>
      </c>
      <c r="V63" s="171" t="s">
        <v>116</v>
      </c>
      <c r="W63" s="171" t="s">
        <v>117</v>
      </c>
      <c r="X63" s="171" t="s">
        <v>118</v>
      </c>
      <c r="Y63" s="173" t="s">
        <v>119</v>
      </c>
    </row>
    <row r="64" spans="3:29">
      <c r="C64" s="250">
        <v>15</v>
      </c>
      <c r="D64" s="382" t="s">
        <v>400</v>
      </c>
      <c r="E64" s="250">
        <v>11</v>
      </c>
      <c r="F64" s="250">
        <v>40</v>
      </c>
      <c r="G64" s="250">
        <v>31</v>
      </c>
      <c r="H64" s="250">
        <v>11</v>
      </c>
      <c r="I64" s="250">
        <v>14</v>
      </c>
      <c r="J64" s="250">
        <v>9</v>
      </c>
      <c r="K64" s="250">
        <v>2</v>
      </c>
      <c r="L64" s="250">
        <v>1</v>
      </c>
      <c r="M64" s="250">
        <v>0</v>
      </c>
      <c r="N64" s="250">
        <v>9</v>
      </c>
      <c r="O64" s="256">
        <v>0.45200000000000001</v>
      </c>
      <c r="P64" s="250">
        <v>7</v>
      </c>
      <c r="Q64" s="250">
        <v>7</v>
      </c>
      <c r="R64" s="250">
        <v>2</v>
      </c>
      <c r="S64" s="250">
        <v>10</v>
      </c>
      <c r="T64" s="250">
        <v>0</v>
      </c>
      <c r="U64" s="250">
        <v>0</v>
      </c>
      <c r="V64" s="256">
        <v>0.57499999999999996</v>
      </c>
      <c r="W64" s="256">
        <v>0.58099999999999996</v>
      </c>
      <c r="X64" s="256">
        <v>1.1559999999999999</v>
      </c>
      <c r="Y64" s="256">
        <v>0.46200000000000002</v>
      </c>
    </row>
    <row r="65" spans="3:25">
      <c r="C65" s="250">
        <v>6</v>
      </c>
      <c r="D65" s="382" t="s">
        <v>401</v>
      </c>
      <c r="E65" s="250">
        <v>11</v>
      </c>
      <c r="F65" s="250">
        <v>44</v>
      </c>
      <c r="G65" s="250">
        <v>40</v>
      </c>
      <c r="H65" s="250">
        <v>15</v>
      </c>
      <c r="I65" s="250">
        <v>18</v>
      </c>
      <c r="J65" s="250">
        <v>18</v>
      </c>
      <c r="K65" s="250">
        <v>0</v>
      </c>
      <c r="L65" s="250">
        <v>0</v>
      </c>
      <c r="M65" s="250">
        <v>0</v>
      </c>
      <c r="N65" s="250">
        <v>11</v>
      </c>
      <c r="O65" s="256">
        <v>0.45</v>
      </c>
      <c r="P65" s="250">
        <v>4</v>
      </c>
      <c r="Q65" s="250">
        <v>5</v>
      </c>
      <c r="R65" s="250">
        <v>0</v>
      </c>
      <c r="S65" s="250">
        <v>7</v>
      </c>
      <c r="T65" s="250">
        <v>2</v>
      </c>
      <c r="U65" s="250">
        <v>0</v>
      </c>
      <c r="V65" s="256">
        <v>0.5</v>
      </c>
      <c r="W65" s="256">
        <v>0.45</v>
      </c>
      <c r="X65" s="256">
        <v>0.95</v>
      </c>
      <c r="Y65" s="256">
        <v>0.55000000000000004</v>
      </c>
    </row>
    <row r="66" spans="3:25" s="250" customFormat="1">
      <c r="C66" s="250">
        <v>32</v>
      </c>
      <c r="D66" s="382" t="s">
        <v>399</v>
      </c>
      <c r="E66" s="250">
        <v>11</v>
      </c>
      <c r="F66" s="250">
        <v>41</v>
      </c>
      <c r="G66" s="250">
        <v>35</v>
      </c>
      <c r="H66" s="250">
        <v>13</v>
      </c>
      <c r="I66" s="250">
        <v>15</v>
      </c>
      <c r="J66" s="250">
        <v>11</v>
      </c>
      <c r="K66" s="250">
        <v>2</v>
      </c>
      <c r="L66" s="250">
        <v>2</v>
      </c>
      <c r="M66" s="250">
        <v>0</v>
      </c>
      <c r="N66" s="250">
        <v>6</v>
      </c>
      <c r="O66" s="256">
        <v>0.42899999999999999</v>
      </c>
      <c r="P66" s="250">
        <v>4</v>
      </c>
      <c r="Q66" s="250">
        <v>9</v>
      </c>
      <c r="R66" s="250">
        <v>0</v>
      </c>
      <c r="S66" s="250">
        <v>7</v>
      </c>
      <c r="T66" s="250">
        <v>1</v>
      </c>
      <c r="U66" s="250">
        <v>2</v>
      </c>
      <c r="V66" s="256">
        <v>0.46300000000000002</v>
      </c>
      <c r="W66" s="256">
        <v>0.6</v>
      </c>
      <c r="X66" s="256">
        <v>1.0629999999999999</v>
      </c>
      <c r="Y66" s="256">
        <v>0.214</v>
      </c>
    </row>
    <row r="67" spans="3:25" s="250" customFormat="1">
      <c r="C67" s="250">
        <v>31</v>
      </c>
      <c r="D67" s="382" t="s">
        <v>403</v>
      </c>
      <c r="E67" s="250">
        <v>4</v>
      </c>
      <c r="F67" s="250">
        <v>12</v>
      </c>
      <c r="G67" s="250">
        <v>11</v>
      </c>
      <c r="H67" s="250">
        <v>3</v>
      </c>
      <c r="I67" s="250">
        <v>4</v>
      </c>
      <c r="J67" s="250">
        <v>4</v>
      </c>
      <c r="K67" s="250">
        <v>0</v>
      </c>
      <c r="L67" s="250">
        <v>0</v>
      </c>
      <c r="M67" s="250">
        <v>0</v>
      </c>
      <c r="N67" s="250">
        <v>1</v>
      </c>
      <c r="O67" s="256">
        <v>0.36399999999999999</v>
      </c>
      <c r="P67" s="250">
        <v>1</v>
      </c>
      <c r="Q67" s="250">
        <v>0</v>
      </c>
      <c r="R67" s="250">
        <v>0</v>
      </c>
      <c r="S67" s="250">
        <v>1</v>
      </c>
      <c r="T67" s="250">
        <v>0</v>
      </c>
      <c r="U67" s="250">
        <v>0</v>
      </c>
      <c r="V67" s="256">
        <v>0.41699999999999998</v>
      </c>
      <c r="W67" s="256">
        <v>0.36399999999999999</v>
      </c>
      <c r="X67" s="256">
        <v>0.78</v>
      </c>
      <c r="Y67" s="256">
        <v>0.28599999999999998</v>
      </c>
    </row>
    <row r="68" spans="3:25" s="250" customFormat="1">
      <c r="C68" s="250">
        <v>7</v>
      </c>
      <c r="D68" s="382" t="s">
        <v>404</v>
      </c>
      <c r="E68" s="250">
        <v>11</v>
      </c>
      <c r="F68" s="250">
        <v>40</v>
      </c>
      <c r="G68" s="250">
        <v>32</v>
      </c>
      <c r="H68" s="250">
        <v>9</v>
      </c>
      <c r="I68" s="250">
        <v>11</v>
      </c>
      <c r="J68" s="250">
        <v>9</v>
      </c>
      <c r="K68" s="250">
        <v>2</v>
      </c>
      <c r="L68" s="250">
        <v>0</v>
      </c>
      <c r="M68" s="250">
        <v>0</v>
      </c>
      <c r="N68" s="250">
        <v>10</v>
      </c>
      <c r="O68" s="256">
        <v>0.34399999999999997</v>
      </c>
      <c r="P68" s="250">
        <v>6</v>
      </c>
      <c r="Q68" s="250">
        <v>5</v>
      </c>
      <c r="R68" s="250">
        <v>2</v>
      </c>
      <c r="S68" s="250">
        <v>11</v>
      </c>
      <c r="T68" s="250">
        <v>0</v>
      </c>
      <c r="U68" s="250">
        <v>0</v>
      </c>
      <c r="V68" s="256">
        <v>0.47499999999999998</v>
      </c>
      <c r="W68" s="256">
        <v>0.40600000000000003</v>
      </c>
      <c r="X68" s="256">
        <v>0.88100000000000001</v>
      </c>
      <c r="Y68" s="256">
        <v>0.35</v>
      </c>
    </row>
    <row r="69" spans="3:25" s="250" customFormat="1">
      <c r="C69" s="250">
        <v>21</v>
      </c>
      <c r="D69" s="382" t="s">
        <v>409</v>
      </c>
      <c r="E69" s="250">
        <v>13</v>
      </c>
      <c r="F69" s="250">
        <v>49</v>
      </c>
      <c r="G69" s="250">
        <v>36</v>
      </c>
      <c r="H69" s="250">
        <v>12</v>
      </c>
      <c r="I69" s="250">
        <v>12</v>
      </c>
      <c r="J69" s="250">
        <v>11</v>
      </c>
      <c r="K69" s="250">
        <v>1</v>
      </c>
      <c r="L69" s="250">
        <v>0</v>
      </c>
      <c r="M69" s="250">
        <v>0</v>
      </c>
      <c r="N69" s="250">
        <v>8</v>
      </c>
      <c r="O69" s="256">
        <v>0.33300000000000002</v>
      </c>
      <c r="P69" s="250">
        <v>12</v>
      </c>
      <c r="Q69" s="250">
        <v>7</v>
      </c>
      <c r="R69" s="250">
        <v>0</v>
      </c>
      <c r="S69" s="250">
        <v>8</v>
      </c>
      <c r="T69" s="250">
        <v>0</v>
      </c>
      <c r="U69" s="250">
        <v>1</v>
      </c>
      <c r="V69" s="256">
        <v>0.49</v>
      </c>
      <c r="W69" s="256">
        <v>0.36099999999999999</v>
      </c>
      <c r="X69" s="256">
        <v>0.85099999999999998</v>
      </c>
      <c r="Y69" s="256">
        <v>0.28599999999999998</v>
      </c>
    </row>
    <row r="70" spans="3:25" s="250" customFormat="1">
      <c r="C70" s="250">
        <v>3</v>
      </c>
      <c r="D70" s="382" t="s">
        <v>405</v>
      </c>
      <c r="E70" s="250">
        <v>10</v>
      </c>
      <c r="F70" s="250">
        <v>42</v>
      </c>
      <c r="G70" s="250">
        <v>36</v>
      </c>
      <c r="H70" s="250">
        <v>16</v>
      </c>
      <c r="I70" s="250">
        <v>11</v>
      </c>
      <c r="J70" s="250">
        <v>9</v>
      </c>
      <c r="K70" s="250">
        <v>1</v>
      </c>
      <c r="L70" s="250">
        <v>1</v>
      </c>
      <c r="M70" s="250">
        <v>0</v>
      </c>
      <c r="N70" s="250">
        <v>8</v>
      </c>
      <c r="O70" s="256">
        <v>0.30599999999999999</v>
      </c>
      <c r="P70" s="250">
        <v>5</v>
      </c>
      <c r="Q70" s="250">
        <v>3</v>
      </c>
      <c r="R70" s="250">
        <v>0</v>
      </c>
      <c r="S70" s="250">
        <v>17</v>
      </c>
      <c r="T70" s="250">
        <v>0</v>
      </c>
      <c r="U70" s="250">
        <v>1</v>
      </c>
      <c r="V70" s="256">
        <v>0.38100000000000001</v>
      </c>
      <c r="W70" s="256">
        <v>0.38900000000000001</v>
      </c>
      <c r="X70" s="256">
        <v>0.77</v>
      </c>
      <c r="Y70" s="256">
        <v>0.27800000000000002</v>
      </c>
    </row>
    <row r="71" spans="3:25">
      <c r="C71" s="250">
        <v>36</v>
      </c>
      <c r="D71" s="382" t="s">
        <v>407</v>
      </c>
      <c r="E71" s="250">
        <v>13</v>
      </c>
      <c r="F71" s="250">
        <v>49</v>
      </c>
      <c r="G71" s="250">
        <v>36</v>
      </c>
      <c r="H71" s="250">
        <v>15</v>
      </c>
      <c r="I71" s="250">
        <v>11</v>
      </c>
      <c r="J71" s="250">
        <v>9</v>
      </c>
      <c r="K71" s="250">
        <v>1</v>
      </c>
      <c r="L71" s="250">
        <v>1</v>
      </c>
      <c r="M71" s="250">
        <v>0</v>
      </c>
      <c r="N71" s="250">
        <v>5</v>
      </c>
      <c r="O71" s="256">
        <v>0.30599999999999999</v>
      </c>
      <c r="P71" s="250">
        <v>11</v>
      </c>
      <c r="Q71" s="250">
        <v>11</v>
      </c>
      <c r="R71" s="250">
        <v>2</v>
      </c>
      <c r="S71" s="250">
        <v>8</v>
      </c>
      <c r="T71" s="250">
        <v>0</v>
      </c>
      <c r="U71" s="250">
        <v>0</v>
      </c>
      <c r="V71" s="256">
        <v>0.49</v>
      </c>
      <c r="W71" s="256">
        <v>0.38900000000000001</v>
      </c>
      <c r="X71" s="256">
        <v>0.879</v>
      </c>
      <c r="Y71" s="256">
        <v>0.35</v>
      </c>
    </row>
    <row r="72" spans="3:25">
      <c r="C72" s="250">
        <v>11</v>
      </c>
      <c r="D72" s="382" t="s">
        <v>408</v>
      </c>
      <c r="E72" s="250">
        <v>8</v>
      </c>
      <c r="F72" s="250">
        <v>27</v>
      </c>
      <c r="G72" s="250">
        <v>23</v>
      </c>
      <c r="H72" s="250">
        <v>6</v>
      </c>
      <c r="I72" s="250">
        <v>7</v>
      </c>
      <c r="J72" s="250">
        <v>5</v>
      </c>
      <c r="K72" s="250">
        <v>2</v>
      </c>
      <c r="L72" s="250">
        <v>0</v>
      </c>
      <c r="M72" s="250">
        <v>0</v>
      </c>
      <c r="N72" s="250">
        <v>7</v>
      </c>
      <c r="O72" s="256">
        <v>0.30399999999999999</v>
      </c>
      <c r="P72" s="250">
        <v>4</v>
      </c>
      <c r="Q72" s="250">
        <v>9</v>
      </c>
      <c r="R72" s="250">
        <v>0</v>
      </c>
      <c r="S72" s="250">
        <v>0</v>
      </c>
      <c r="T72" s="250">
        <v>1</v>
      </c>
      <c r="U72" s="250">
        <v>0</v>
      </c>
      <c r="V72" s="256">
        <v>0.40699999999999997</v>
      </c>
      <c r="W72" s="256">
        <v>0.39100000000000001</v>
      </c>
      <c r="X72" s="256">
        <v>0.79900000000000004</v>
      </c>
      <c r="Y72" s="256">
        <v>0.35699999999999998</v>
      </c>
    </row>
    <row r="73" spans="3:25">
      <c r="C73" s="250">
        <v>30</v>
      </c>
      <c r="D73" s="382" t="s">
        <v>410</v>
      </c>
      <c r="E73" s="250">
        <v>3</v>
      </c>
      <c r="F73" s="250">
        <v>13</v>
      </c>
      <c r="G73" s="250">
        <v>12</v>
      </c>
      <c r="H73" s="250">
        <v>3</v>
      </c>
      <c r="I73" s="250">
        <v>5</v>
      </c>
      <c r="J73" s="250">
        <v>4</v>
      </c>
      <c r="K73" s="250">
        <v>0</v>
      </c>
      <c r="L73" s="250">
        <v>1</v>
      </c>
      <c r="M73" s="250">
        <v>0</v>
      </c>
      <c r="N73" s="250">
        <v>6</v>
      </c>
      <c r="O73" s="256">
        <v>0.29399999999999998</v>
      </c>
      <c r="P73" s="250">
        <v>2</v>
      </c>
      <c r="Q73" s="250">
        <v>2</v>
      </c>
      <c r="R73" s="250">
        <v>0</v>
      </c>
      <c r="S73" s="250">
        <v>1</v>
      </c>
      <c r="T73" s="250">
        <v>0</v>
      </c>
      <c r="U73" s="250">
        <v>0</v>
      </c>
      <c r="V73" s="256">
        <v>0.36799999999999999</v>
      </c>
      <c r="W73" s="256">
        <v>0.41199999999999998</v>
      </c>
      <c r="X73" s="256">
        <v>0.78</v>
      </c>
      <c r="Y73" s="256">
        <v>0.27300000000000002</v>
      </c>
    </row>
    <row r="74" spans="3:25">
      <c r="C74" s="250">
        <v>5</v>
      </c>
      <c r="D74" s="382" t="s">
        <v>402</v>
      </c>
      <c r="E74" s="250">
        <v>3</v>
      </c>
      <c r="F74" s="250">
        <v>13</v>
      </c>
      <c r="G74" s="250">
        <v>12</v>
      </c>
      <c r="H74" s="250">
        <v>3</v>
      </c>
      <c r="I74" s="250">
        <v>3</v>
      </c>
      <c r="J74" s="250">
        <v>3</v>
      </c>
      <c r="K74" s="250">
        <v>0</v>
      </c>
      <c r="L74" s="250">
        <v>0</v>
      </c>
      <c r="M74" s="250">
        <v>0</v>
      </c>
      <c r="N74" s="250">
        <v>3</v>
      </c>
      <c r="O74" s="256">
        <v>0.25</v>
      </c>
      <c r="P74" s="250">
        <v>0</v>
      </c>
      <c r="Q74" s="250">
        <v>1</v>
      </c>
      <c r="R74" s="250">
        <v>0</v>
      </c>
      <c r="S74" s="250">
        <v>0</v>
      </c>
      <c r="T74" s="250">
        <v>0</v>
      </c>
      <c r="U74" s="250">
        <v>1</v>
      </c>
      <c r="V74" s="256">
        <v>0.23100000000000001</v>
      </c>
      <c r="W74" s="256">
        <v>0.25</v>
      </c>
      <c r="X74" s="256">
        <v>0.48099999999999998</v>
      </c>
      <c r="Y74" s="256">
        <v>0.14299999999999999</v>
      </c>
    </row>
    <row r="75" spans="3:25">
      <c r="C75" s="250">
        <v>39</v>
      </c>
      <c r="D75" s="382" t="s">
        <v>406</v>
      </c>
      <c r="E75" s="250">
        <v>10</v>
      </c>
      <c r="F75" s="250">
        <v>29</v>
      </c>
      <c r="G75" s="250">
        <v>24</v>
      </c>
      <c r="H75" s="250">
        <v>9</v>
      </c>
      <c r="I75" s="250">
        <v>6</v>
      </c>
      <c r="J75" s="250">
        <v>4</v>
      </c>
      <c r="K75" s="250">
        <v>1</v>
      </c>
      <c r="L75" s="250">
        <v>1</v>
      </c>
      <c r="M75" s="250">
        <v>0</v>
      </c>
      <c r="N75" s="250">
        <v>4</v>
      </c>
      <c r="O75" s="256">
        <v>0.25</v>
      </c>
      <c r="P75" s="250">
        <v>4</v>
      </c>
      <c r="Q75" s="250">
        <v>8</v>
      </c>
      <c r="R75" s="250">
        <v>1</v>
      </c>
      <c r="S75" s="250">
        <v>5</v>
      </c>
      <c r="T75" s="250">
        <v>0</v>
      </c>
      <c r="U75" s="250">
        <v>0</v>
      </c>
      <c r="V75" s="256">
        <v>0.379</v>
      </c>
      <c r="W75" s="256">
        <v>0.375</v>
      </c>
      <c r="X75" s="256">
        <v>0.754</v>
      </c>
      <c r="Y75" s="256">
        <v>0.23100000000000001</v>
      </c>
    </row>
    <row r="76" spans="3:25">
      <c r="C76" s="250">
        <v>0</v>
      </c>
      <c r="D76" s="382" t="s">
        <v>387</v>
      </c>
      <c r="E76" s="250">
        <v>9</v>
      </c>
      <c r="F76" s="250">
        <v>33</v>
      </c>
      <c r="G76" s="250">
        <v>23</v>
      </c>
      <c r="H76" s="250">
        <v>7</v>
      </c>
      <c r="I76" s="250">
        <v>5</v>
      </c>
      <c r="J76" s="250">
        <v>5</v>
      </c>
      <c r="K76" s="250">
        <v>0</v>
      </c>
      <c r="L76" s="250">
        <v>0</v>
      </c>
      <c r="M76" s="250">
        <v>0</v>
      </c>
      <c r="N76" s="250">
        <v>7</v>
      </c>
      <c r="O76" s="256">
        <v>0.217</v>
      </c>
      <c r="P76" s="250">
        <v>9</v>
      </c>
      <c r="Q76" s="250">
        <v>4</v>
      </c>
      <c r="R76" s="250">
        <v>1</v>
      </c>
      <c r="S76" s="250">
        <v>7</v>
      </c>
      <c r="T76" s="250">
        <v>0</v>
      </c>
      <c r="U76" s="250">
        <v>0</v>
      </c>
      <c r="V76" s="256">
        <v>0.45500000000000002</v>
      </c>
      <c r="W76" s="256">
        <v>0.217</v>
      </c>
      <c r="X76" s="256">
        <v>0.67200000000000004</v>
      </c>
      <c r="Y76" s="256">
        <v>0.25</v>
      </c>
    </row>
    <row r="77" spans="3:25" ht="18.7" customHeight="1">
      <c r="C77" s="250">
        <v>13</v>
      </c>
      <c r="D77" s="382" t="s">
        <v>411</v>
      </c>
      <c r="E77" s="250">
        <v>6</v>
      </c>
      <c r="F77" s="250">
        <v>18</v>
      </c>
      <c r="G77" s="250">
        <v>12</v>
      </c>
      <c r="H77" s="250">
        <v>4</v>
      </c>
      <c r="I77" s="250">
        <v>2</v>
      </c>
      <c r="J77" s="250">
        <v>1</v>
      </c>
      <c r="K77" s="250">
        <v>1</v>
      </c>
      <c r="L77" s="250">
        <v>0</v>
      </c>
      <c r="M77" s="250">
        <v>0</v>
      </c>
      <c r="N77" s="250">
        <v>3</v>
      </c>
      <c r="O77" s="256">
        <v>0.16700000000000001</v>
      </c>
      <c r="P77" s="250">
        <v>5</v>
      </c>
      <c r="Q77" s="250">
        <v>6</v>
      </c>
      <c r="R77" s="250">
        <v>1</v>
      </c>
      <c r="S77" s="250">
        <v>3</v>
      </c>
      <c r="T77" s="250">
        <v>0</v>
      </c>
      <c r="U77" s="250">
        <v>0</v>
      </c>
      <c r="V77" s="256">
        <v>0.44400000000000001</v>
      </c>
      <c r="W77" s="256">
        <v>0.25</v>
      </c>
      <c r="X77" s="256">
        <v>0.69399999999999995</v>
      </c>
      <c r="Y77" s="256">
        <v>0.16700000000000001</v>
      </c>
    </row>
    <row r="78" spans="3:25">
      <c r="C78" s="250">
        <v>23</v>
      </c>
      <c r="D78" s="382" t="s">
        <v>412</v>
      </c>
      <c r="E78" s="250">
        <v>6</v>
      </c>
      <c r="F78" s="250">
        <v>20</v>
      </c>
      <c r="G78" s="250">
        <v>15</v>
      </c>
      <c r="H78" s="250">
        <v>5</v>
      </c>
      <c r="I78" s="250">
        <v>2</v>
      </c>
      <c r="J78" s="250">
        <v>2</v>
      </c>
      <c r="K78" s="250">
        <v>0</v>
      </c>
      <c r="L78" s="250">
        <v>0</v>
      </c>
      <c r="M78" s="250">
        <v>0</v>
      </c>
      <c r="N78" s="250">
        <v>3</v>
      </c>
      <c r="O78" s="256">
        <v>0.13300000000000001</v>
      </c>
      <c r="P78" s="250">
        <v>3</v>
      </c>
      <c r="Q78" s="250">
        <v>7</v>
      </c>
      <c r="R78" s="250">
        <v>2</v>
      </c>
      <c r="S78" s="250">
        <v>0</v>
      </c>
      <c r="T78" s="250">
        <v>0</v>
      </c>
      <c r="U78" s="250">
        <v>0</v>
      </c>
      <c r="V78" s="256">
        <v>0.35</v>
      </c>
      <c r="W78" s="256">
        <v>0.13300000000000001</v>
      </c>
      <c r="X78" s="256">
        <v>0.48299999999999998</v>
      </c>
      <c r="Y78" s="256">
        <v>0.1</v>
      </c>
    </row>
    <row r="79" spans="3:25" ht="19.7" thickBot="1">
      <c r="C79" s="250">
        <v>10</v>
      </c>
      <c r="D79" s="382" t="s">
        <v>413</v>
      </c>
      <c r="E79" s="250">
        <v>2</v>
      </c>
      <c r="F79" s="250">
        <v>5</v>
      </c>
      <c r="G79" s="250">
        <v>5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6">
        <v>0</v>
      </c>
      <c r="P79" s="250">
        <v>0</v>
      </c>
      <c r="Q79" s="250">
        <v>5</v>
      </c>
      <c r="R79" s="250">
        <v>0</v>
      </c>
      <c r="S79" s="250">
        <v>0</v>
      </c>
      <c r="T79" s="250">
        <v>0</v>
      </c>
      <c r="U79" s="250">
        <v>0</v>
      </c>
      <c r="V79" s="256">
        <v>0</v>
      </c>
      <c r="W79" s="256">
        <v>0</v>
      </c>
      <c r="X79" s="256">
        <v>0</v>
      </c>
      <c r="Y79" s="256">
        <v>0</v>
      </c>
    </row>
    <row r="80" spans="3:25" ht="19.7" thickTop="1">
      <c r="C80" s="301"/>
      <c r="D80" s="301" t="s">
        <v>353</v>
      </c>
      <c r="E80" s="301">
        <v>14</v>
      </c>
      <c r="F80" s="301">
        <v>481</v>
      </c>
      <c r="G80" s="301">
        <v>388</v>
      </c>
      <c r="H80" s="301">
        <v>131</v>
      </c>
      <c r="I80" s="301">
        <v>126</v>
      </c>
      <c r="J80" s="301">
        <v>104</v>
      </c>
      <c r="K80" s="301">
        <v>13</v>
      </c>
      <c r="L80" s="301">
        <v>7</v>
      </c>
      <c r="M80" s="301">
        <v>0</v>
      </c>
      <c r="N80" s="301">
        <v>91</v>
      </c>
      <c r="O80" s="302">
        <v>0.32500000000000001</v>
      </c>
      <c r="P80" s="301">
        <v>77</v>
      </c>
      <c r="Q80" s="301">
        <v>89</v>
      </c>
      <c r="R80" s="301">
        <v>11</v>
      </c>
      <c r="S80" s="301">
        <v>85</v>
      </c>
      <c r="T80" s="301">
        <v>4</v>
      </c>
      <c r="U80" s="301">
        <v>5</v>
      </c>
      <c r="V80" s="302">
        <v>0.44500000000000001</v>
      </c>
      <c r="W80" s="302">
        <v>0.39400000000000002</v>
      </c>
      <c r="X80" s="302">
        <v>0.83899999999999997</v>
      </c>
      <c r="Y80" s="302">
        <v>0.30399999999999999</v>
      </c>
    </row>
    <row r="81" spans="3:25"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5"/>
      <c r="P81" s="249"/>
      <c r="Q81" s="243"/>
      <c r="R81" s="243"/>
      <c r="S81" s="243"/>
      <c r="T81" s="243"/>
      <c r="U81" s="243"/>
      <c r="V81" s="243"/>
      <c r="W81" s="245"/>
      <c r="X81" s="245"/>
      <c r="Y81" s="245"/>
    </row>
    <row r="82" spans="3:25"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5"/>
      <c r="P82" s="249"/>
      <c r="Q82" s="243"/>
      <c r="R82" s="243"/>
      <c r="S82" s="243"/>
      <c r="T82" s="243"/>
      <c r="U82" s="243"/>
      <c r="V82" s="243"/>
      <c r="W82" s="245"/>
      <c r="X82" s="245"/>
      <c r="Y82" s="245"/>
    </row>
    <row r="83" spans="3:25"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5"/>
      <c r="P83" s="249"/>
      <c r="Q83" s="243"/>
      <c r="R83" s="243"/>
      <c r="S83" s="243"/>
      <c r="T83" s="243"/>
      <c r="U83" s="243"/>
      <c r="V83" s="243"/>
      <c r="W83" s="245"/>
      <c r="X83" s="245"/>
      <c r="Y83" s="245"/>
    </row>
    <row r="84" spans="3:25"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5"/>
      <c r="P84" s="249"/>
      <c r="Q84" s="243"/>
      <c r="R84" s="243"/>
      <c r="S84" s="243"/>
      <c r="T84" s="243"/>
      <c r="U84" s="243"/>
      <c r="V84" s="243"/>
      <c r="W84" s="245"/>
      <c r="X84" s="245"/>
      <c r="Y84" s="245"/>
    </row>
    <row r="85" spans="3:25"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5"/>
      <c r="P85" s="249"/>
      <c r="Q85" s="243"/>
      <c r="R85" s="243"/>
      <c r="S85" s="243"/>
      <c r="T85" s="243"/>
      <c r="U85" s="243"/>
      <c r="V85" s="243"/>
      <c r="W85" s="245"/>
      <c r="X85" s="245"/>
      <c r="Y85" s="245"/>
    </row>
    <row r="86" spans="3:25"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5"/>
      <c r="P86" s="249"/>
      <c r="Q86" s="243"/>
      <c r="R86" s="243"/>
      <c r="S86" s="243"/>
      <c r="T86" s="243"/>
      <c r="U86" s="243"/>
      <c r="V86" s="243"/>
      <c r="W86" s="245"/>
      <c r="X86" s="245"/>
      <c r="Y86" s="245"/>
    </row>
    <row r="87" spans="3:25"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5"/>
      <c r="P87" s="249"/>
      <c r="Q87" s="243"/>
      <c r="R87" s="243"/>
      <c r="S87" s="243"/>
      <c r="T87" s="243"/>
      <c r="U87" s="243"/>
      <c r="V87" s="243"/>
      <c r="W87" s="245"/>
      <c r="X87" s="245"/>
      <c r="Y87" s="245"/>
    </row>
    <row r="88" spans="3:25"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5"/>
      <c r="P88" s="249"/>
      <c r="Q88" s="243"/>
      <c r="R88" s="243"/>
      <c r="S88" s="243"/>
      <c r="T88" s="243"/>
      <c r="U88" s="243"/>
      <c r="V88" s="243"/>
      <c r="W88" s="245"/>
      <c r="X88" s="245"/>
      <c r="Y88" s="245"/>
    </row>
    <row r="89" spans="3:25"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5"/>
      <c r="P89" s="249"/>
      <c r="Q89" s="243"/>
      <c r="R89" s="243"/>
      <c r="S89" s="243"/>
      <c r="T89" s="243"/>
      <c r="U89" s="243"/>
      <c r="V89" s="243"/>
      <c r="W89" s="245"/>
      <c r="X89" s="245"/>
      <c r="Y89" s="245"/>
    </row>
    <row r="90" spans="3:25">
      <c r="C90" s="243"/>
      <c r="D90" s="243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6"/>
    </row>
    <row r="91" spans="3:25"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5"/>
      <c r="P91" s="249"/>
      <c r="Q91" s="243"/>
      <c r="R91" s="243"/>
      <c r="S91" s="243"/>
      <c r="T91" s="243"/>
      <c r="U91" s="243"/>
      <c r="V91" s="243"/>
      <c r="W91" s="245"/>
      <c r="X91" s="245"/>
      <c r="Y91" s="245"/>
    </row>
  </sheetData>
  <mergeCells count="3">
    <mergeCell ref="C3:Y3"/>
    <mergeCell ref="C30:Y30"/>
    <mergeCell ref="C60:Y60"/>
  </mergeCells>
  <phoneticPr fontId="28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69"/>
  <sheetViews>
    <sheetView zoomScale="70" zoomScaleNormal="70" workbookViewId="0">
      <selection activeCell="AF48" sqref="AF48"/>
    </sheetView>
  </sheetViews>
  <sheetFormatPr defaultColWidth="8.875" defaultRowHeight="19.05"/>
  <cols>
    <col min="1" max="1" width="2.25" style="250" customWidth="1"/>
    <col min="2" max="3" width="8.875" style="250"/>
    <col min="4" max="4" width="26.625" style="250" customWidth="1"/>
    <col min="5" max="14" width="8.875" style="250"/>
    <col min="15" max="15" width="10.75" style="250" bestFit="1" customWidth="1"/>
    <col min="16" max="17" width="8.875" style="250"/>
    <col min="18" max="18" width="14.125" style="250" bestFit="1" customWidth="1"/>
    <col min="19" max="23" width="8.875" style="250"/>
    <col min="24" max="24" width="13.375" style="250" bestFit="1" customWidth="1"/>
    <col min="25" max="25" width="14.125" style="250" bestFit="1" customWidth="1"/>
    <col min="26" max="16384" width="8.875" style="250"/>
  </cols>
  <sheetData>
    <row r="3" spans="2:25" ht="25.85">
      <c r="B3" s="213"/>
      <c r="C3" s="502" t="s">
        <v>79</v>
      </c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</row>
    <row r="5" spans="2:25">
      <c r="C5" s="161" t="s">
        <v>6</v>
      </c>
      <c r="D5" s="162" t="s">
        <v>7</v>
      </c>
      <c r="E5" s="163" t="s">
        <v>66</v>
      </c>
      <c r="F5" s="163" t="s">
        <v>80</v>
      </c>
      <c r="G5" s="163" t="s">
        <v>81</v>
      </c>
      <c r="H5" s="163" t="s">
        <v>82</v>
      </c>
      <c r="I5" s="163" t="s">
        <v>83</v>
      </c>
      <c r="J5" s="163" t="s">
        <v>84</v>
      </c>
      <c r="K5" s="163" t="s">
        <v>85</v>
      </c>
      <c r="L5" s="163" t="s">
        <v>86</v>
      </c>
      <c r="M5" s="163" t="s">
        <v>87</v>
      </c>
      <c r="N5" s="163" t="s">
        <v>88</v>
      </c>
      <c r="O5" s="163" t="s">
        <v>89</v>
      </c>
      <c r="P5" s="163" t="s">
        <v>1</v>
      </c>
      <c r="Q5" s="163" t="s">
        <v>90</v>
      </c>
      <c r="R5" s="163" t="s">
        <v>91</v>
      </c>
      <c r="S5" s="163" t="s">
        <v>92</v>
      </c>
      <c r="T5" s="163" t="s">
        <v>93</v>
      </c>
      <c r="U5" s="163" t="s">
        <v>94</v>
      </c>
      <c r="V5" s="163" t="s">
        <v>95</v>
      </c>
      <c r="W5" s="163" t="s">
        <v>96</v>
      </c>
      <c r="X5" s="163" t="s">
        <v>97</v>
      </c>
      <c r="Y5" s="164" t="s">
        <v>98</v>
      </c>
    </row>
    <row r="6" spans="2:25" ht="23.8">
      <c r="C6" s="291" t="s">
        <v>6</v>
      </c>
      <c r="D6" s="142" t="s">
        <v>7</v>
      </c>
      <c r="E6" s="292" t="s">
        <v>99</v>
      </c>
      <c r="F6" s="293" t="s">
        <v>100</v>
      </c>
      <c r="G6" s="294" t="s">
        <v>101</v>
      </c>
      <c r="H6" s="292" t="s">
        <v>102</v>
      </c>
      <c r="I6" s="295" t="s">
        <v>103</v>
      </c>
      <c r="J6" s="292" t="s">
        <v>104</v>
      </c>
      <c r="K6" s="296" t="s">
        <v>105</v>
      </c>
      <c r="L6" s="292" t="s">
        <v>106</v>
      </c>
      <c r="M6" s="292" t="s">
        <v>107</v>
      </c>
      <c r="N6" s="292" t="s">
        <v>108</v>
      </c>
      <c r="O6" s="297" t="s">
        <v>109</v>
      </c>
      <c r="P6" s="292" t="s">
        <v>110</v>
      </c>
      <c r="Q6" s="292" t="s">
        <v>111</v>
      </c>
      <c r="R6" s="292" t="s">
        <v>112</v>
      </c>
      <c r="S6" s="292" t="s">
        <v>113</v>
      </c>
      <c r="T6" s="296" t="s">
        <v>114</v>
      </c>
      <c r="U6" s="295" t="s">
        <v>115</v>
      </c>
      <c r="V6" s="298" t="s">
        <v>116</v>
      </c>
      <c r="W6" s="298" t="s">
        <v>117</v>
      </c>
      <c r="X6" s="298" t="s">
        <v>118</v>
      </c>
      <c r="Y6" s="299" t="s">
        <v>119</v>
      </c>
    </row>
    <row r="7" spans="2:25">
      <c r="C7" s="243">
        <v>72</v>
      </c>
      <c r="D7" s="243" t="s">
        <v>356</v>
      </c>
      <c r="E7" s="243">
        <v>1</v>
      </c>
      <c r="F7" s="243">
        <v>4</v>
      </c>
      <c r="G7" s="243">
        <v>4</v>
      </c>
      <c r="H7" s="243">
        <v>0</v>
      </c>
      <c r="I7" s="243">
        <v>3</v>
      </c>
      <c r="J7" s="243">
        <v>3</v>
      </c>
      <c r="K7" s="243">
        <v>0</v>
      </c>
      <c r="L7" s="243">
        <v>0</v>
      </c>
      <c r="M7" s="243">
        <v>0</v>
      </c>
      <c r="N7" s="243">
        <v>1</v>
      </c>
      <c r="O7" s="245">
        <v>0.75</v>
      </c>
      <c r="P7" s="243">
        <v>0</v>
      </c>
      <c r="Q7" s="243">
        <v>1</v>
      </c>
      <c r="R7" s="243">
        <v>0</v>
      </c>
      <c r="S7" s="243">
        <v>2</v>
      </c>
      <c r="T7" s="243">
        <v>0</v>
      </c>
      <c r="U7" s="243">
        <v>0</v>
      </c>
      <c r="V7" s="245">
        <v>0.75</v>
      </c>
      <c r="W7" s="245">
        <v>0.75</v>
      </c>
      <c r="X7" s="245">
        <v>1.5</v>
      </c>
      <c r="Y7" s="245">
        <v>1</v>
      </c>
    </row>
    <row r="8" spans="2:25">
      <c r="C8" s="243">
        <v>19</v>
      </c>
      <c r="D8" s="243" t="s">
        <v>417</v>
      </c>
      <c r="E8" s="243">
        <v>1</v>
      </c>
      <c r="F8" s="243">
        <v>4</v>
      </c>
      <c r="G8" s="243">
        <v>3</v>
      </c>
      <c r="H8" s="243">
        <v>1</v>
      </c>
      <c r="I8" s="243">
        <v>1</v>
      </c>
      <c r="J8" s="243">
        <v>0</v>
      </c>
      <c r="K8" s="243">
        <v>1</v>
      </c>
      <c r="L8" s="243">
        <v>0</v>
      </c>
      <c r="M8" s="243">
        <v>0</v>
      </c>
      <c r="N8" s="243">
        <v>0</v>
      </c>
      <c r="O8" s="245">
        <v>0.33300000000000002</v>
      </c>
      <c r="P8" s="243">
        <v>0</v>
      </c>
      <c r="Q8" s="243">
        <v>0</v>
      </c>
      <c r="R8" s="243">
        <v>1</v>
      </c>
      <c r="S8" s="243">
        <v>1</v>
      </c>
      <c r="T8" s="243">
        <v>0</v>
      </c>
      <c r="U8" s="243">
        <v>0</v>
      </c>
      <c r="V8" s="245">
        <v>0.5</v>
      </c>
      <c r="W8" s="245">
        <v>0.66700000000000004</v>
      </c>
      <c r="X8" s="245">
        <v>1.167</v>
      </c>
      <c r="Y8" s="245">
        <v>0</v>
      </c>
    </row>
    <row r="9" spans="2:25" ht="17.5" customHeight="1">
      <c r="C9" s="243">
        <v>23</v>
      </c>
      <c r="D9" s="243" t="s">
        <v>352</v>
      </c>
      <c r="E9" s="243">
        <v>1</v>
      </c>
      <c r="F9" s="243">
        <v>4</v>
      </c>
      <c r="G9" s="243">
        <v>3</v>
      </c>
      <c r="H9" s="243">
        <v>2</v>
      </c>
      <c r="I9" s="243">
        <v>1</v>
      </c>
      <c r="J9" s="243">
        <v>1</v>
      </c>
      <c r="K9" s="243">
        <v>0</v>
      </c>
      <c r="L9" s="243">
        <v>0</v>
      </c>
      <c r="M9" s="243">
        <v>0</v>
      </c>
      <c r="N9" s="243">
        <v>1</v>
      </c>
      <c r="O9" s="245">
        <v>0.33300000000000002</v>
      </c>
      <c r="P9" s="243">
        <v>0</v>
      </c>
      <c r="Q9" s="243">
        <v>0</v>
      </c>
      <c r="R9" s="243">
        <v>1</v>
      </c>
      <c r="S9" s="243">
        <v>0</v>
      </c>
      <c r="T9" s="243">
        <v>0</v>
      </c>
      <c r="U9" s="243">
        <v>0</v>
      </c>
      <c r="V9" s="245">
        <v>0.5</v>
      </c>
      <c r="W9" s="245">
        <v>0.33300000000000002</v>
      </c>
      <c r="X9" s="245">
        <v>0.83299999999999996</v>
      </c>
      <c r="Y9" s="245">
        <v>1</v>
      </c>
    </row>
    <row r="10" spans="2:25" ht="17.5" customHeight="1">
      <c r="C10" s="243">
        <v>2</v>
      </c>
      <c r="D10" s="243" t="s">
        <v>419</v>
      </c>
      <c r="E10" s="243">
        <v>1</v>
      </c>
      <c r="F10" s="243">
        <v>4</v>
      </c>
      <c r="G10" s="243">
        <v>4</v>
      </c>
      <c r="H10" s="243">
        <v>1</v>
      </c>
      <c r="I10" s="243">
        <v>1</v>
      </c>
      <c r="J10" s="243">
        <v>1</v>
      </c>
      <c r="K10" s="243">
        <v>0</v>
      </c>
      <c r="L10" s="243">
        <v>0</v>
      </c>
      <c r="M10" s="243">
        <v>0</v>
      </c>
      <c r="N10" s="243">
        <v>0</v>
      </c>
      <c r="O10" s="245">
        <v>0.25</v>
      </c>
      <c r="P10" s="243">
        <v>0</v>
      </c>
      <c r="Q10" s="243">
        <v>2</v>
      </c>
      <c r="R10" s="243">
        <v>0</v>
      </c>
      <c r="S10" s="243">
        <v>0</v>
      </c>
      <c r="T10" s="243">
        <v>0</v>
      </c>
      <c r="U10" s="243">
        <v>0</v>
      </c>
      <c r="V10" s="245">
        <v>0.25</v>
      </c>
      <c r="W10" s="245">
        <v>0.25</v>
      </c>
      <c r="X10" s="245">
        <v>0.5</v>
      </c>
      <c r="Y10" s="245">
        <v>0</v>
      </c>
    </row>
    <row r="11" spans="2:25" ht="17.5" customHeight="1">
      <c r="C11" s="243">
        <v>24</v>
      </c>
      <c r="D11" s="243" t="s">
        <v>355</v>
      </c>
      <c r="E11" s="243">
        <v>1</v>
      </c>
      <c r="F11" s="243">
        <v>4</v>
      </c>
      <c r="G11" s="243">
        <v>4</v>
      </c>
      <c r="H11" s="243">
        <v>0</v>
      </c>
      <c r="I11" s="243">
        <v>1</v>
      </c>
      <c r="J11" s="243">
        <v>1</v>
      </c>
      <c r="K11" s="243">
        <v>0</v>
      </c>
      <c r="L11" s="243">
        <v>0</v>
      </c>
      <c r="M11" s="243">
        <v>0</v>
      </c>
      <c r="N11" s="243">
        <v>0</v>
      </c>
      <c r="O11" s="245">
        <v>0.25</v>
      </c>
      <c r="P11" s="243">
        <v>0</v>
      </c>
      <c r="Q11" s="243">
        <v>1</v>
      </c>
      <c r="R11" s="243">
        <v>0</v>
      </c>
      <c r="S11" s="243">
        <v>0</v>
      </c>
      <c r="T11" s="243">
        <v>0</v>
      </c>
      <c r="U11" s="243">
        <v>0</v>
      </c>
      <c r="V11" s="245">
        <v>0.25</v>
      </c>
      <c r="W11" s="245">
        <v>0.25</v>
      </c>
      <c r="X11" s="245">
        <v>0.5</v>
      </c>
      <c r="Y11" s="245">
        <v>0.25</v>
      </c>
    </row>
    <row r="12" spans="2:25" ht="17.5" customHeight="1">
      <c r="C12" s="243">
        <v>5</v>
      </c>
      <c r="D12" s="243" t="s">
        <v>416</v>
      </c>
      <c r="E12" s="243">
        <v>1</v>
      </c>
      <c r="F12" s="243">
        <v>4</v>
      </c>
      <c r="G12" s="243">
        <v>4</v>
      </c>
      <c r="H12" s="243">
        <v>0</v>
      </c>
      <c r="I12" s="243">
        <v>1</v>
      </c>
      <c r="J12" s="243">
        <v>1</v>
      </c>
      <c r="K12" s="243">
        <v>0</v>
      </c>
      <c r="L12" s="243">
        <v>0</v>
      </c>
      <c r="M12" s="243">
        <v>0</v>
      </c>
      <c r="N12" s="243">
        <v>0</v>
      </c>
      <c r="O12" s="245">
        <v>0.25</v>
      </c>
      <c r="P12" s="243">
        <v>0</v>
      </c>
      <c r="Q12" s="243">
        <v>0</v>
      </c>
      <c r="R12" s="243">
        <v>0</v>
      </c>
      <c r="S12" s="243">
        <v>0</v>
      </c>
      <c r="T12" s="243">
        <v>0</v>
      </c>
      <c r="U12" s="243">
        <v>0</v>
      </c>
      <c r="V12" s="245">
        <v>0.25</v>
      </c>
      <c r="W12" s="245">
        <v>0.25</v>
      </c>
      <c r="X12" s="245">
        <v>0.5</v>
      </c>
      <c r="Y12" s="245">
        <v>0</v>
      </c>
    </row>
    <row r="13" spans="2:25" ht="17.5" customHeight="1">
      <c r="C13" s="243">
        <v>37</v>
      </c>
      <c r="D13" s="243" t="s">
        <v>418</v>
      </c>
      <c r="E13" s="243">
        <v>1</v>
      </c>
      <c r="F13" s="243">
        <v>4</v>
      </c>
      <c r="G13" s="243">
        <v>4</v>
      </c>
      <c r="H13" s="243">
        <v>0</v>
      </c>
      <c r="I13" s="243">
        <v>1</v>
      </c>
      <c r="J13" s="243">
        <v>1</v>
      </c>
      <c r="K13" s="243">
        <v>0</v>
      </c>
      <c r="L13" s="243">
        <v>0</v>
      </c>
      <c r="M13" s="243">
        <v>0</v>
      </c>
      <c r="N13" s="243">
        <v>0</v>
      </c>
      <c r="O13" s="245">
        <v>0.25</v>
      </c>
      <c r="P13" s="243">
        <v>0</v>
      </c>
      <c r="Q13" s="243">
        <v>2</v>
      </c>
      <c r="R13" s="243">
        <v>0</v>
      </c>
      <c r="S13" s="243">
        <v>0</v>
      </c>
      <c r="T13" s="243">
        <v>0</v>
      </c>
      <c r="U13" s="243">
        <v>0</v>
      </c>
      <c r="V13" s="245">
        <v>0.25</v>
      </c>
      <c r="W13" s="245">
        <v>0.25</v>
      </c>
      <c r="X13" s="245">
        <v>0.5</v>
      </c>
      <c r="Y13" s="245">
        <v>0</v>
      </c>
    </row>
    <row r="14" spans="2:25">
      <c r="C14" s="243">
        <v>47</v>
      </c>
      <c r="D14" s="243" t="s">
        <v>354</v>
      </c>
      <c r="E14" s="243">
        <v>1</v>
      </c>
      <c r="F14" s="243">
        <v>4</v>
      </c>
      <c r="G14" s="243">
        <v>3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5">
        <v>0</v>
      </c>
      <c r="P14" s="243">
        <v>0</v>
      </c>
      <c r="Q14" s="243">
        <v>1</v>
      </c>
      <c r="R14" s="243">
        <v>1</v>
      </c>
      <c r="S14" s="243">
        <v>1</v>
      </c>
      <c r="T14" s="243">
        <v>0</v>
      </c>
      <c r="U14" s="243">
        <v>0</v>
      </c>
      <c r="V14" s="245">
        <v>0.25</v>
      </c>
      <c r="W14" s="245">
        <v>0</v>
      </c>
      <c r="X14" s="245">
        <v>0.25</v>
      </c>
      <c r="Y14" s="245">
        <v>0</v>
      </c>
    </row>
    <row r="15" spans="2:25">
      <c r="C15" s="243">
        <v>9</v>
      </c>
      <c r="D15" s="243" t="s">
        <v>421</v>
      </c>
      <c r="E15" s="243">
        <v>1</v>
      </c>
      <c r="F15" s="243">
        <v>4</v>
      </c>
      <c r="G15" s="243">
        <v>2</v>
      </c>
      <c r="H15" s="243">
        <v>0</v>
      </c>
      <c r="I15" s="243">
        <v>0</v>
      </c>
      <c r="J15" s="243">
        <v>0</v>
      </c>
      <c r="K15" s="243">
        <v>0</v>
      </c>
      <c r="L15" s="243">
        <v>0</v>
      </c>
      <c r="M15" s="243">
        <v>0</v>
      </c>
      <c r="N15" s="243">
        <v>1</v>
      </c>
      <c r="O15" s="245">
        <v>0</v>
      </c>
      <c r="P15" s="243">
        <v>1</v>
      </c>
      <c r="Q15" s="243">
        <v>0</v>
      </c>
      <c r="R15" s="243">
        <v>0</v>
      </c>
      <c r="S15" s="243">
        <v>1</v>
      </c>
      <c r="T15" s="243">
        <v>0</v>
      </c>
      <c r="U15" s="243">
        <v>1</v>
      </c>
      <c r="V15" s="245">
        <v>0.25</v>
      </c>
      <c r="W15" s="245">
        <v>0</v>
      </c>
      <c r="X15" s="245">
        <v>0.25</v>
      </c>
      <c r="Y15" s="245">
        <v>0</v>
      </c>
    </row>
    <row r="16" spans="2:25" ht="19.7" thickBot="1">
      <c r="C16" s="243">
        <v>10</v>
      </c>
      <c r="D16" s="243" t="s">
        <v>425</v>
      </c>
      <c r="E16" s="243">
        <v>1</v>
      </c>
      <c r="F16" s="243">
        <v>1</v>
      </c>
      <c r="G16" s="243">
        <v>1</v>
      </c>
      <c r="H16" s="243">
        <v>0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5">
        <v>0</v>
      </c>
      <c r="P16" s="243">
        <v>0</v>
      </c>
      <c r="Q16" s="243">
        <v>1</v>
      </c>
      <c r="R16" s="243">
        <v>0</v>
      </c>
      <c r="S16" s="243">
        <v>0</v>
      </c>
      <c r="T16" s="243">
        <v>0</v>
      </c>
      <c r="U16" s="243">
        <v>0</v>
      </c>
      <c r="V16" s="245">
        <v>0</v>
      </c>
      <c r="W16" s="245">
        <v>0</v>
      </c>
      <c r="X16" s="245">
        <v>0</v>
      </c>
      <c r="Y16" s="245">
        <v>0</v>
      </c>
    </row>
    <row r="17" spans="3:29" ht="19.7" thickTop="1">
      <c r="C17" s="460"/>
      <c r="D17" s="460" t="s">
        <v>353</v>
      </c>
      <c r="E17" s="460">
        <v>1</v>
      </c>
      <c r="F17" s="460">
        <v>37</v>
      </c>
      <c r="G17" s="460">
        <v>32</v>
      </c>
      <c r="H17" s="460">
        <v>4</v>
      </c>
      <c r="I17" s="460">
        <v>9</v>
      </c>
      <c r="J17" s="460">
        <v>8</v>
      </c>
      <c r="K17" s="460">
        <v>1</v>
      </c>
      <c r="L17" s="460">
        <v>0</v>
      </c>
      <c r="M17" s="460">
        <v>0</v>
      </c>
      <c r="N17" s="460">
        <v>3</v>
      </c>
      <c r="O17" s="461">
        <v>0.28100000000000003</v>
      </c>
      <c r="P17" s="460">
        <v>1</v>
      </c>
      <c r="Q17" s="460">
        <v>8</v>
      </c>
      <c r="R17" s="460">
        <v>3</v>
      </c>
      <c r="S17" s="460">
        <v>5</v>
      </c>
      <c r="T17" s="460">
        <v>0</v>
      </c>
      <c r="U17" s="460">
        <v>1</v>
      </c>
      <c r="V17" s="461">
        <v>0.35099999999999998</v>
      </c>
      <c r="W17" s="461">
        <v>0.313</v>
      </c>
      <c r="X17" s="461">
        <v>0.66400000000000003</v>
      </c>
      <c r="Y17" s="461">
        <v>0.25</v>
      </c>
    </row>
    <row r="18" spans="3:29"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</row>
    <row r="19" spans="3:29" ht="25.85" hidden="1">
      <c r="C19" s="502" t="s">
        <v>349</v>
      </c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</row>
    <row r="20" spans="3:29" hidden="1">
      <c r="C20" s="116"/>
      <c r="D20" s="172"/>
      <c r="E20" s="172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3:29" hidden="1">
      <c r="C21" s="142" t="s">
        <v>6</v>
      </c>
      <c r="D21" s="142" t="s">
        <v>7</v>
      </c>
      <c r="E21" s="143" t="s">
        <v>66</v>
      </c>
      <c r="F21" s="143" t="s">
        <v>80</v>
      </c>
      <c r="G21" s="143" t="s">
        <v>81</v>
      </c>
      <c r="H21" s="143" t="s">
        <v>82</v>
      </c>
      <c r="I21" s="143" t="s">
        <v>83</v>
      </c>
      <c r="J21" s="143" t="s">
        <v>84</v>
      </c>
      <c r="K21" s="143" t="s">
        <v>85</v>
      </c>
      <c r="L21" s="143" t="s">
        <v>86</v>
      </c>
      <c r="M21" s="143" t="s">
        <v>87</v>
      </c>
      <c r="N21" s="143" t="s">
        <v>88</v>
      </c>
      <c r="O21" s="143" t="s">
        <v>89</v>
      </c>
      <c r="P21" s="143" t="s">
        <v>1</v>
      </c>
      <c r="Q21" s="143" t="s">
        <v>90</v>
      </c>
      <c r="R21" s="143" t="s">
        <v>91</v>
      </c>
      <c r="S21" s="143" t="s">
        <v>92</v>
      </c>
      <c r="T21" s="143" t="s">
        <v>93</v>
      </c>
      <c r="U21" s="143" t="s">
        <v>94</v>
      </c>
      <c r="V21" s="143" t="s">
        <v>95</v>
      </c>
      <c r="W21" s="143" t="s">
        <v>96</v>
      </c>
      <c r="X21" s="143" t="s">
        <v>97</v>
      </c>
      <c r="Y21" s="143" t="s">
        <v>98</v>
      </c>
    </row>
    <row r="22" spans="3:29" ht="23.8" hidden="1">
      <c r="C22" s="142" t="s">
        <v>6</v>
      </c>
      <c r="D22" s="142" t="s">
        <v>7</v>
      </c>
      <c r="E22" s="165" t="s">
        <v>99</v>
      </c>
      <c r="F22" s="166" t="s">
        <v>100</v>
      </c>
      <c r="G22" s="167" t="s">
        <v>101</v>
      </c>
      <c r="H22" s="165" t="s">
        <v>102</v>
      </c>
      <c r="I22" s="168" t="s">
        <v>103</v>
      </c>
      <c r="J22" s="165" t="s">
        <v>104</v>
      </c>
      <c r="K22" s="169" t="s">
        <v>105</v>
      </c>
      <c r="L22" s="165" t="s">
        <v>106</v>
      </c>
      <c r="M22" s="165" t="s">
        <v>107</v>
      </c>
      <c r="N22" s="165" t="s">
        <v>108</v>
      </c>
      <c r="O22" s="170" t="s">
        <v>109</v>
      </c>
      <c r="P22" s="165" t="s">
        <v>110</v>
      </c>
      <c r="Q22" s="165" t="s">
        <v>111</v>
      </c>
      <c r="R22" s="165" t="s">
        <v>112</v>
      </c>
      <c r="S22" s="165" t="s">
        <v>113</v>
      </c>
      <c r="T22" s="169" t="s">
        <v>114</v>
      </c>
      <c r="U22" s="168" t="s">
        <v>115</v>
      </c>
      <c r="V22" s="171" t="s">
        <v>116</v>
      </c>
      <c r="W22" s="171" t="s">
        <v>117</v>
      </c>
      <c r="X22" s="171" t="s">
        <v>118</v>
      </c>
      <c r="Y22" s="173" t="s">
        <v>119</v>
      </c>
    </row>
    <row r="23" spans="3:29" hidden="1">
      <c r="D23" s="382"/>
      <c r="O23" s="256"/>
      <c r="V23" s="256"/>
      <c r="W23" s="256"/>
      <c r="X23" s="256"/>
      <c r="Y23" s="256"/>
      <c r="Z23" s="252"/>
      <c r="AC23" s="174"/>
    </row>
    <row r="24" spans="3:29" hidden="1">
      <c r="D24" s="382"/>
      <c r="O24" s="256"/>
      <c r="V24" s="256"/>
      <c r="W24" s="256"/>
      <c r="X24" s="256"/>
      <c r="Y24" s="256"/>
      <c r="Z24" s="252"/>
      <c r="AC24" s="174"/>
    </row>
    <row r="25" spans="3:29" hidden="1">
      <c r="D25" s="382"/>
      <c r="O25" s="256"/>
      <c r="V25" s="256"/>
      <c r="W25" s="256"/>
      <c r="X25" s="256"/>
      <c r="Y25" s="256"/>
      <c r="Z25" s="252"/>
      <c r="AC25" s="174"/>
    </row>
    <row r="26" spans="3:29" hidden="1">
      <c r="D26" s="382"/>
      <c r="O26" s="256"/>
      <c r="V26" s="256"/>
      <c r="W26" s="256"/>
      <c r="X26" s="256"/>
      <c r="Y26" s="256"/>
      <c r="Z26" s="252"/>
      <c r="AC26" s="174"/>
    </row>
    <row r="27" spans="3:29" hidden="1">
      <c r="D27" s="382"/>
      <c r="O27" s="256"/>
      <c r="V27" s="256"/>
      <c r="W27" s="256"/>
      <c r="X27" s="256"/>
      <c r="Y27" s="256"/>
      <c r="Z27" s="252"/>
      <c r="AC27" s="174"/>
    </row>
    <row r="28" spans="3:29" hidden="1">
      <c r="D28" s="382"/>
      <c r="O28" s="256"/>
      <c r="V28" s="256"/>
      <c r="W28" s="256"/>
      <c r="X28" s="256"/>
      <c r="Y28" s="256"/>
      <c r="Z28" s="252"/>
      <c r="AC28" s="174"/>
    </row>
    <row r="29" spans="3:29" hidden="1">
      <c r="D29" s="382"/>
      <c r="O29" s="256"/>
      <c r="V29" s="256"/>
      <c r="W29" s="256"/>
      <c r="X29" s="256"/>
      <c r="Y29" s="256"/>
      <c r="Z29" s="252"/>
      <c r="AC29" s="174"/>
    </row>
    <row r="30" spans="3:29" hidden="1">
      <c r="D30" s="382"/>
      <c r="O30" s="256"/>
      <c r="V30" s="256"/>
      <c r="W30" s="256"/>
      <c r="X30" s="256"/>
      <c r="Y30" s="256"/>
      <c r="Z30" s="252"/>
      <c r="AC30" s="174"/>
    </row>
    <row r="31" spans="3:29" hidden="1">
      <c r="D31" s="382"/>
      <c r="O31" s="256"/>
      <c r="V31" s="256"/>
      <c r="W31" s="256"/>
      <c r="X31" s="256"/>
      <c r="Y31" s="256"/>
      <c r="Z31" s="252"/>
      <c r="AC31" s="174"/>
    </row>
    <row r="32" spans="3:29" hidden="1">
      <c r="D32" s="382"/>
      <c r="O32" s="256"/>
      <c r="V32" s="256"/>
      <c r="W32" s="256"/>
      <c r="X32" s="256"/>
      <c r="Y32" s="256"/>
      <c r="Z32" s="252"/>
      <c r="AC32" s="174"/>
    </row>
    <row r="33" spans="3:29" hidden="1">
      <c r="D33" s="382"/>
      <c r="O33" s="256"/>
      <c r="V33" s="256"/>
      <c r="W33" s="256"/>
      <c r="X33" s="256"/>
      <c r="Y33" s="256"/>
      <c r="Z33" s="252"/>
      <c r="AC33" s="174"/>
    </row>
    <row r="34" spans="3:29" hidden="1">
      <c r="D34" s="382"/>
      <c r="O34" s="256"/>
      <c r="V34" s="256"/>
      <c r="W34" s="256"/>
      <c r="X34" s="256"/>
      <c r="Y34" s="256"/>
      <c r="Z34" s="252"/>
      <c r="AC34" s="174"/>
    </row>
    <row r="35" spans="3:29" hidden="1">
      <c r="D35" s="382"/>
      <c r="O35" s="256"/>
      <c r="V35" s="256"/>
      <c r="W35" s="256"/>
      <c r="X35" s="256"/>
      <c r="Y35" s="256"/>
      <c r="Z35" s="252"/>
      <c r="AC35" s="174"/>
    </row>
    <row r="36" spans="3:29" hidden="1">
      <c r="D36" s="382"/>
      <c r="O36" s="256"/>
      <c r="V36" s="256"/>
      <c r="W36" s="256"/>
      <c r="X36" s="256"/>
      <c r="Y36" s="256"/>
      <c r="Z36" s="252"/>
      <c r="AC36" s="174"/>
    </row>
    <row r="37" spans="3:29" hidden="1">
      <c r="D37" s="382"/>
      <c r="O37" s="256"/>
      <c r="V37" s="256"/>
      <c r="W37" s="256"/>
      <c r="X37" s="256"/>
      <c r="Y37" s="256"/>
      <c r="Z37" s="252"/>
      <c r="AC37" s="174"/>
    </row>
    <row r="38" spans="3:29" hidden="1">
      <c r="D38" s="382"/>
      <c r="O38" s="256"/>
      <c r="V38" s="256"/>
      <c r="W38" s="256"/>
      <c r="X38" s="256"/>
      <c r="Y38" s="256"/>
      <c r="Z38" s="252"/>
      <c r="AC38" s="174"/>
    </row>
    <row r="39" spans="3:29" hidden="1">
      <c r="D39" s="382"/>
      <c r="O39" s="256"/>
      <c r="V39" s="256"/>
      <c r="W39" s="256"/>
      <c r="X39" s="256"/>
      <c r="Y39" s="256"/>
      <c r="Z39" s="252"/>
      <c r="AC39" s="174"/>
    </row>
    <row r="40" spans="3:29" hidden="1">
      <c r="D40" s="382" t="s">
        <v>384</v>
      </c>
      <c r="O40" s="256"/>
      <c r="V40" s="256"/>
      <c r="W40" s="256"/>
      <c r="X40" s="256"/>
      <c r="Y40" s="256"/>
      <c r="Z40" s="252"/>
      <c r="AC40" s="174"/>
    </row>
    <row r="41" spans="3:29" ht="18.7" hidden="1" customHeight="1">
      <c r="D41" s="382"/>
      <c r="O41" s="256"/>
      <c r="V41" s="256"/>
      <c r="W41" s="256"/>
      <c r="X41" s="256"/>
      <c r="Y41" s="256"/>
      <c r="Z41" s="252"/>
      <c r="AC41" s="174"/>
    </row>
    <row r="42" spans="3:29" ht="18.7" hidden="1" customHeight="1" thickBot="1">
      <c r="D42" s="382"/>
      <c r="O42" s="256"/>
      <c r="V42" s="256"/>
      <c r="W42" s="256"/>
      <c r="X42" s="256"/>
      <c r="Y42" s="256"/>
      <c r="Z42" s="252"/>
      <c r="AC42" s="174"/>
    </row>
    <row r="43" spans="3:29" ht="19.7" hidden="1" thickTop="1"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2"/>
      <c r="P43" s="301"/>
      <c r="Q43" s="301"/>
      <c r="R43" s="301"/>
      <c r="S43" s="301"/>
      <c r="T43" s="301"/>
      <c r="U43" s="301"/>
      <c r="V43" s="302"/>
      <c r="W43" s="302"/>
      <c r="X43" s="302"/>
      <c r="Y43" s="302"/>
      <c r="Z43" s="252"/>
      <c r="AC43" s="174"/>
    </row>
    <row r="44" spans="3:29" hidden="1"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5"/>
      <c r="P44" s="249"/>
      <c r="Q44" s="243"/>
      <c r="R44" s="243"/>
      <c r="S44" s="243"/>
      <c r="T44" s="243"/>
      <c r="U44" s="243"/>
      <c r="V44" s="243"/>
      <c r="W44" s="245"/>
      <c r="X44" s="245"/>
      <c r="Y44" s="245"/>
      <c r="Z44" s="252"/>
      <c r="AC44" s="174"/>
    </row>
    <row r="45" spans="3:29" ht="25.85">
      <c r="C45" s="502" t="s">
        <v>77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</row>
    <row r="46" spans="3:29">
      <c r="C46" s="116"/>
      <c r="D46" s="172"/>
      <c r="E46" s="172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  <row r="47" spans="3:29">
      <c r="C47" s="142" t="s">
        <v>6</v>
      </c>
      <c r="D47" s="142" t="s">
        <v>7</v>
      </c>
      <c r="E47" s="143" t="s">
        <v>66</v>
      </c>
      <c r="F47" s="143" t="s">
        <v>80</v>
      </c>
      <c r="G47" s="143" t="s">
        <v>81</v>
      </c>
      <c r="H47" s="143" t="s">
        <v>82</v>
      </c>
      <c r="I47" s="143" t="s">
        <v>83</v>
      </c>
      <c r="J47" s="143" t="s">
        <v>84</v>
      </c>
      <c r="K47" s="143" t="s">
        <v>85</v>
      </c>
      <c r="L47" s="143" t="s">
        <v>86</v>
      </c>
      <c r="M47" s="143" t="s">
        <v>87</v>
      </c>
      <c r="N47" s="143" t="s">
        <v>88</v>
      </c>
      <c r="O47" s="143" t="s">
        <v>89</v>
      </c>
      <c r="P47" s="143" t="s">
        <v>1</v>
      </c>
      <c r="Q47" s="143" t="s">
        <v>90</v>
      </c>
      <c r="R47" s="143" t="s">
        <v>91</v>
      </c>
      <c r="S47" s="143" t="s">
        <v>92</v>
      </c>
      <c r="T47" s="143" t="s">
        <v>93</v>
      </c>
      <c r="U47" s="143" t="s">
        <v>94</v>
      </c>
      <c r="V47" s="143" t="s">
        <v>95</v>
      </c>
      <c r="W47" s="143" t="s">
        <v>96</v>
      </c>
      <c r="X47" s="143" t="s">
        <v>97</v>
      </c>
      <c r="Y47" s="143" t="s">
        <v>98</v>
      </c>
    </row>
    <row r="48" spans="3:29" ht="23.8">
      <c r="C48" s="142" t="s">
        <v>6</v>
      </c>
      <c r="D48" s="142" t="s">
        <v>7</v>
      </c>
      <c r="E48" s="165" t="s">
        <v>99</v>
      </c>
      <c r="F48" s="166" t="s">
        <v>100</v>
      </c>
      <c r="G48" s="167" t="s">
        <v>101</v>
      </c>
      <c r="H48" s="165" t="s">
        <v>102</v>
      </c>
      <c r="I48" s="168" t="s">
        <v>103</v>
      </c>
      <c r="J48" s="165" t="s">
        <v>104</v>
      </c>
      <c r="K48" s="169" t="s">
        <v>105</v>
      </c>
      <c r="L48" s="165" t="s">
        <v>106</v>
      </c>
      <c r="M48" s="165" t="s">
        <v>107</v>
      </c>
      <c r="N48" s="165" t="s">
        <v>108</v>
      </c>
      <c r="O48" s="170" t="s">
        <v>109</v>
      </c>
      <c r="P48" s="165" t="s">
        <v>110</v>
      </c>
      <c r="Q48" s="165" t="s">
        <v>111</v>
      </c>
      <c r="R48" s="165" t="s">
        <v>112</v>
      </c>
      <c r="S48" s="165" t="s">
        <v>113</v>
      </c>
      <c r="T48" s="169" t="s">
        <v>114</v>
      </c>
      <c r="U48" s="168" t="s">
        <v>115</v>
      </c>
      <c r="V48" s="171" t="s">
        <v>116</v>
      </c>
      <c r="W48" s="171" t="s">
        <v>117</v>
      </c>
      <c r="X48" s="171" t="s">
        <v>118</v>
      </c>
      <c r="Y48" s="173" t="s">
        <v>119</v>
      </c>
    </row>
    <row r="49" spans="3:25">
      <c r="C49" s="243">
        <v>36</v>
      </c>
      <c r="D49" s="243" t="s">
        <v>407</v>
      </c>
      <c r="E49" s="243">
        <v>1</v>
      </c>
      <c r="F49" s="243">
        <v>5</v>
      </c>
      <c r="G49" s="243">
        <v>3</v>
      </c>
      <c r="H49" s="243">
        <v>2</v>
      </c>
      <c r="I49" s="243">
        <v>2</v>
      </c>
      <c r="J49" s="243">
        <v>2</v>
      </c>
      <c r="K49" s="243">
        <v>0</v>
      </c>
      <c r="L49" s="243">
        <v>0</v>
      </c>
      <c r="M49" s="243">
        <v>0</v>
      </c>
      <c r="N49" s="243">
        <v>1</v>
      </c>
      <c r="O49" s="245">
        <v>0.66700000000000004</v>
      </c>
      <c r="P49" s="243">
        <v>1</v>
      </c>
      <c r="Q49" s="243">
        <v>0</v>
      </c>
      <c r="R49" s="243">
        <v>1</v>
      </c>
      <c r="S49" s="243">
        <v>1</v>
      </c>
      <c r="T49" s="243">
        <v>0</v>
      </c>
      <c r="U49" s="243">
        <v>0</v>
      </c>
      <c r="V49" s="245">
        <v>0.8</v>
      </c>
      <c r="W49" s="245">
        <v>0.66700000000000004</v>
      </c>
      <c r="X49" s="245">
        <v>1.4670000000000001</v>
      </c>
      <c r="Y49" s="245">
        <v>0.5</v>
      </c>
    </row>
    <row r="50" spans="3:25">
      <c r="C50" s="243">
        <v>0</v>
      </c>
      <c r="D50" s="243" t="s">
        <v>387</v>
      </c>
      <c r="E50" s="243">
        <v>1</v>
      </c>
      <c r="F50" s="243">
        <v>5</v>
      </c>
      <c r="G50" s="243">
        <v>3</v>
      </c>
      <c r="H50" s="243">
        <v>1</v>
      </c>
      <c r="I50" s="243">
        <v>2</v>
      </c>
      <c r="J50" s="243">
        <v>2</v>
      </c>
      <c r="K50" s="243">
        <v>0</v>
      </c>
      <c r="L50" s="243">
        <v>0</v>
      </c>
      <c r="M50" s="243">
        <v>0</v>
      </c>
      <c r="N50" s="243">
        <v>2</v>
      </c>
      <c r="O50" s="245">
        <v>0.66700000000000004</v>
      </c>
      <c r="P50" s="243">
        <v>1</v>
      </c>
      <c r="Q50" s="243">
        <v>1</v>
      </c>
      <c r="R50" s="243">
        <v>1</v>
      </c>
      <c r="S50" s="243">
        <v>0</v>
      </c>
      <c r="T50" s="243">
        <v>0</v>
      </c>
      <c r="U50" s="243">
        <v>0</v>
      </c>
      <c r="V50" s="245">
        <v>0.8</v>
      </c>
      <c r="W50" s="245">
        <v>0.66700000000000004</v>
      </c>
      <c r="X50" s="245">
        <v>1.4670000000000001</v>
      </c>
      <c r="Y50" s="245">
        <v>0.66700000000000004</v>
      </c>
    </row>
    <row r="51" spans="3:25">
      <c r="C51" s="243">
        <v>15</v>
      </c>
      <c r="D51" s="243" t="s">
        <v>400</v>
      </c>
      <c r="E51" s="243">
        <v>1</v>
      </c>
      <c r="F51" s="243">
        <v>5</v>
      </c>
      <c r="G51" s="243">
        <v>4</v>
      </c>
      <c r="H51" s="243">
        <v>3</v>
      </c>
      <c r="I51" s="243">
        <v>2</v>
      </c>
      <c r="J51" s="243">
        <v>0</v>
      </c>
      <c r="K51" s="243">
        <v>0</v>
      </c>
      <c r="L51" s="243">
        <v>1</v>
      </c>
      <c r="M51" s="243">
        <v>0</v>
      </c>
      <c r="N51" s="243">
        <v>1</v>
      </c>
      <c r="O51" s="245">
        <v>0.5</v>
      </c>
      <c r="P51" s="243">
        <v>1</v>
      </c>
      <c r="Q51" s="243">
        <v>0</v>
      </c>
      <c r="R51" s="243">
        <v>0</v>
      </c>
      <c r="S51" s="243">
        <v>1</v>
      </c>
      <c r="T51" s="243">
        <v>0</v>
      </c>
      <c r="U51" s="243">
        <v>0</v>
      </c>
      <c r="V51" s="245">
        <v>0.6</v>
      </c>
      <c r="W51" s="245">
        <v>1</v>
      </c>
      <c r="X51" s="245">
        <v>1.6</v>
      </c>
      <c r="Y51" s="245">
        <v>0.5</v>
      </c>
    </row>
    <row r="52" spans="3:25">
      <c r="C52" s="243">
        <v>39</v>
      </c>
      <c r="D52" s="243" t="s">
        <v>406</v>
      </c>
      <c r="E52" s="243">
        <v>1</v>
      </c>
      <c r="F52" s="243">
        <v>5</v>
      </c>
      <c r="G52" s="243">
        <v>4</v>
      </c>
      <c r="H52" s="243">
        <v>1</v>
      </c>
      <c r="I52" s="243">
        <v>2</v>
      </c>
      <c r="J52" s="243">
        <v>1</v>
      </c>
      <c r="K52" s="243">
        <v>1</v>
      </c>
      <c r="L52" s="243">
        <v>0</v>
      </c>
      <c r="M52" s="243">
        <v>0</v>
      </c>
      <c r="N52" s="243">
        <v>1</v>
      </c>
      <c r="O52" s="245">
        <v>0.5</v>
      </c>
      <c r="P52" s="243">
        <v>0</v>
      </c>
      <c r="Q52" s="243">
        <v>0</v>
      </c>
      <c r="R52" s="243">
        <v>1</v>
      </c>
      <c r="S52" s="243">
        <v>0</v>
      </c>
      <c r="T52" s="243">
        <v>0</v>
      </c>
      <c r="U52" s="243">
        <v>0</v>
      </c>
      <c r="V52" s="245">
        <v>0.6</v>
      </c>
      <c r="W52" s="245">
        <v>0.75</v>
      </c>
      <c r="X52" s="245">
        <v>1.35</v>
      </c>
      <c r="Y52" s="245">
        <v>0.5</v>
      </c>
    </row>
    <row r="53" spans="3:25">
      <c r="C53" s="243">
        <v>30</v>
      </c>
      <c r="D53" s="243" t="s">
        <v>410</v>
      </c>
      <c r="E53" s="243">
        <v>1</v>
      </c>
      <c r="F53" s="243">
        <v>5</v>
      </c>
      <c r="G53" s="243">
        <v>5</v>
      </c>
      <c r="H53" s="243">
        <v>0</v>
      </c>
      <c r="I53" s="243">
        <v>2</v>
      </c>
      <c r="J53" s="243">
        <v>2</v>
      </c>
      <c r="K53" s="243">
        <v>0</v>
      </c>
      <c r="L53" s="243">
        <v>0</v>
      </c>
      <c r="M53" s="243">
        <v>0</v>
      </c>
      <c r="N53" s="243">
        <v>0</v>
      </c>
      <c r="O53" s="245">
        <v>0.4</v>
      </c>
      <c r="P53" s="243">
        <v>0</v>
      </c>
      <c r="Q53" s="243">
        <v>0</v>
      </c>
      <c r="R53" s="243">
        <v>0</v>
      </c>
      <c r="S53" s="243">
        <v>0</v>
      </c>
      <c r="T53" s="243">
        <v>0</v>
      </c>
      <c r="U53" s="243">
        <v>0</v>
      </c>
      <c r="V53" s="245">
        <v>0.4</v>
      </c>
      <c r="W53" s="245">
        <v>0.4</v>
      </c>
      <c r="X53" s="245">
        <v>0.8</v>
      </c>
      <c r="Y53" s="245">
        <v>0</v>
      </c>
    </row>
    <row r="54" spans="3:25">
      <c r="C54" s="243">
        <v>32</v>
      </c>
      <c r="D54" s="243" t="s">
        <v>399</v>
      </c>
      <c r="E54" s="243">
        <v>1</v>
      </c>
      <c r="F54" s="243">
        <v>5</v>
      </c>
      <c r="G54" s="243">
        <v>4</v>
      </c>
      <c r="H54" s="243">
        <v>2</v>
      </c>
      <c r="I54" s="243">
        <v>1</v>
      </c>
      <c r="J54" s="243">
        <v>1</v>
      </c>
      <c r="K54" s="243">
        <v>0</v>
      </c>
      <c r="L54" s="243">
        <v>0</v>
      </c>
      <c r="M54" s="243">
        <v>0</v>
      </c>
      <c r="N54" s="243">
        <v>1</v>
      </c>
      <c r="O54" s="245">
        <v>0.25</v>
      </c>
      <c r="P54" s="243">
        <v>1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5">
        <v>0.4</v>
      </c>
      <c r="W54" s="245">
        <v>0.25</v>
      </c>
      <c r="X54" s="245">
        <v>0.65</v>
      </c>
      <c r="Y54" s="245">
        <v>1</v>
      </c>
    </row>
    <row r="55" spans="3:25">
      <c r="C55" s="243">
        <v>21</v>
      </c>
      <c r="D55" s="243" t="s">
        <v>409</v>
      </c>
      <c r="E55" s="243">
        <v>1</v>
      </c>
      <c r="F55" s="243">
        <v>6</v>
      </c>
      <c r="G55" s="243">
        <v>5</v>
      </c>
      <c r="H55" s="243">
        <v>0</v>
      </c>
      <c r="I55" s="243">
        <v>1</v>
      </c>
      <c r="J55" s="243">
        <v>1</v>
      </c>
      <c r="K55" s="243">
        <v>0</v>
      </c>
      <c r="L55" s="243">
        <v>0</v>
      </c>
      <c r="M55" s="243">
        <v>0</v>
      </c>
      <c r="N55" s="243">
        <v>1</v>
      </c>
      <c r="O55" s="245">
        <v>0.2</v>
      </c>
      <c r="P55" s="243">
        <v>0</v>
      </c>
      <c r="Q55" s="243">
        <v>0</v>
      </c>
      <c r="R55" s="243">
        <v>0</v>
      </c>
      <c r="S55" s="243">
        <v>0</v>
      </c>
      <c r="T55" s="243">
        <v>0</v>
      </c>
      <c r="U55" s="243">
        <v>1</v>
      </c>
      <c r="V55" s="245">
        <v>0.16700000000000001</v>
      </c>
      <c r="W55" s="245">
        <v>0.2</v>
      </c>
      <c r="X55" s="245">
        <v>0.36699999999999999</v>
      </c>
      <c r="Y55" s="245">
        <v>0.33300000000000002</v>
      </c>
    </row>
    <row r="56" spans="3:25">
      <c r="C56" s="243">
        <v>6</v>
      </c>
      <c r="D56" s="243" t="s">
        <v>401</v>
      </c>
      <c r="E56" s="243">
        <v>1</v>
      </c>
      <c r="F56" s="243">
        <v>6</v>
      </c>
      <c r="G56" s="243">
        <v>5</v>
      </c>
      <c r="H56" s="243">
        <v>2</v>
      </c>
      <c r="I56" s="243">
        <v>1</v>
      </c>
      <c r="J56" s="243">
        <v>0</v>
      </c>
      <c r="K56" s="243">
        <v>0</v>
      </c>
      <c r="L56" s="243">
        <v>1</v>
      </c>
      <c r="M56" s="243">
        <v>0</v>
      </c>
      <c r="N56" s="243">
        <v>1</v>
      </c>
      <c r="O56" s="245">
        <v>0.2</v>
      </c>
      <c r="P56" s="243">
        <v>1</v>
      </c>
      <c r="Q56" s="243">
        <v>1</v>
      </c>
      <c r="R56" s="243">
        <v>0</v>
      </c>
      <c r="S56" s="243">
        <v>1</v>
      </c>
      <c r="T56" s="243">
        <v>0</v>
      </c>
      <c r="U56" s="243">
        <v>0</v>
      </c>
      <c r="V56" s="245">
        <v>0.33300000000000002</v>
      </c>
      <c r="W56" s="245">
        <v>0.6</v>
      </c>
      <c r="X56" s="245">
        <v>0.93300000000000005</v>
      </c>
      <c r="Y56" s="245">
        <v>0.33300000000000002</v>
      </c>
    </row>
    <row r="57" spans="3:25" ht="19.7" thickBot="1">
      <c r="C57" s="243">
        <v>13</v>
      </c>
      <c r="D57" s="243" t="s">
        <v>411</v>
      </c>
      <c r="E57" s="243">
        <v>1</v>
      </c>
      <c r="F57" s="243">
        <v>5</v>
      </c>
      <c r="G57" s="243">
        <v>5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3">
        <v>0</v>
      </c>
      <c r="O57" s="245">
        <v>0</v>
      </c>
      <c r="P57" s="243">
        <v>0</v>
      </c>
      <c r="Q57" s="243">
        <v>4</v>
      </c>
      <c r="R57" s="243">
        <v>0</v>
      </c>
      <c r="S57" s="243">
        <v>0</v>
      </c>
      <c r="T57" s="243">
        <v>0</v>
      </c>
      <c r="U57" s="243">
        <v>0</v>
      </c>
      <c r="V57" s="245">
        <v>0</v>
      </c>
      <c r="W57" s="245">
        <v>0</v>
      </c>
      <c r="X57" s="245">
        <v>0</v>
      </c>
      <c r="Y57" s="245">
        <v>0</v>
      </c>
    </row>
    <row r="58" spans="3:25" ht="19.7" thickTop="1">
      <c r="C58" s="460"/>
      <c r="D58" s="460" t="s">
        <v>353</v>
      </c>
      <c r="E58" s="460">
        <v>1</v>
      </c>
      <c r="F58" s="460">
        <v>47</v>
      </c>
      <c r="G58" s="460">
        <v>38</v>
      </c>
      <c r="H58" s="460">
        <v>11</v>
      </c>
      <c r="I58" s="460">
        <v>13</v>
      </c>
      <c r="J58" s="460">
        <v>9</v>
      </c>
      <c r="K58" s="460">
        <v>1</v>
      </c>
      <c r="L58" s="460">
        <v>2</v>
      </c>
      <c r="M58" s="460">
        <v>0</v>
      </c>
      <c r="N58" s="460">
        <v>8</v>
      </c>
      <c r="O58" s="461">
        <v>0.34200000000000003</v>
      </c>
      <c r="P58" s="460">
        <v>5</v>
      </c>
      <c r="Q58" s="460">
        <v>6</v>
      </c>
      <c r="R58" s="460">
        <v>3</v>
      </c>
      <c r="S58" s="460">
        <v>3</v>
      </c>
      <c r="T58" s="460">
        <v>0</v>
      </c>
      <c r="U58" s="460">
        <v>1</v>
      </c>
      <c r="V58" s="461">
        <v>0.44700000000000001</v>
      </c>
      <c r="W58" s="461">
        <v>0.47399999999999998</v>
      </c>
      <c r="X58" s="461">
        <v>0.92</v>
      </c>
      <c r="Y58" s="461">
        <v>0.36399999999999999</v>
      </c>
    </row>
    <row r="59" spans="3:25"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5"/>
      <c r="P59" s="249"/>
      <c r="Q59" s="243"/>
      <c r="R59" s="243"/>
      <c r="S59" s="243"/>
      <c r="T59" s="243"/>
      <c r="U59" s="243"/>
      <c r="V59" s="243"/>
      <c r="W59" s="245"/>
      <c r="X59" s="245"/>
      <c r="Y59" s="245"/>
    </row>
    <row r="60" spans="3:25"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5"/>
      <c r="P60" s="249"/>
      <c r="Q60" s="243"/>
      <c r="R60" s="243"/>
      <c r="S60" s="243"/>
      <c r="T60" s="243"/>
      <c r="U60" s="243"/>
      <c r="V60" s="243"/>
      <c r="W60" s="245"/>
      <c r="X60" s="245"/>
      <c r="Y60" s="245"/>
    </row>
    <row r="61" spans="3:25"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5"/>
      <c r="P61" s="249"/>
      <c r="Q61" s="243"/>
      <c r="R61" s="243"/>
      <c r="S61" s="243"/>
      <c r="T61" s="243"/>
      <c r="U61" s="243"/>
      <c r="V61" s="243"/>
      <c r="W61" s="245"/>
      <c r="X61" s="245"/>
      <c r="Y61" s="245"/>
    </row>
    <row r="62" spans="3:25"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5"/>
      <c r="P62" s="249"/>
      <c r="Q62" s="243"/>
      <c r="R62" s="243"/>
      <c r="S62" s="243"/>
      <c r="T62" s="243"/>
      <c r="U62" s="243"/>
      <c r="V62" s="243"/>
      <c r="W62" s="245"/>
      <c r="X62" s="245"/>
      <c r="Y62" s="245"/>
    </row>
    <row r="63" spans="3:25"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5"/>
      <c r="P63" s="249"/>
      <c r="Q63" s="243"/>
      <c r="R63" s="243"/>
      <c r="S63" s="243"/>
      <c r="T63" s="243"/>
      <c r="U63" s="243"/>
      <c r="V63" s="243"/>
      <c r="W63" s="245"/>
      <c r="X63" s="245"/>
      <c r="Y63" s="245"/>
    </row>
    <row r="64" spans="3:25"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5"/>
      <c r="P64" s="249"/>
      <c r="Q64" s="243"/>
      <c r="R64" s="243"/>
      <c r="S64" s="243"/>
      <c r="T64" s="243"/>
      <c r="U64" s="243"/>
      <c r="V64" s="243"/>
      <c r="W64" s="245"/>
      <c r="X64" s="245"/>
      <c r="Y64" s="245"/>
    </row>
    <row r="65" spans="3:25"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5"/>
      <c r="P65" s="249"/>
      <c r="Q65" s="243"/>
      <c r="R65" s="243"/>
      <c r="S65" s="243"/>
      <c r="T65" s="243"/>
      <c r="U65" s="243"/>
      <c r="V65" s="243"/>
      <c r="W65" s="245"/>
      <c r="X65" s="245"/>
      <c r="Y65" s="245"/>
    </row>
    <row r="66" spans="3:25"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5"/>
      <c r="P66" s="249"/>
      <c r="Q66" s="243"/>
      <c r="R66" s="243"/>
      <c r="S66" s="243"/>
      <c r="T66" s="243"/>
      <c r="U66" s="243"/>
      <c r="V66" s="243"/>
      <c r="W66" s="245"/>
      <c r="X66" s="245"/>
      <c r="Y66" s="245"/>
    </row>
    <row r="67" spans="3:25"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5"/>
      <c r="P67" s="249"/>
      <c r="Q67" s="243"/>
      <c r="R67" s="243"/>
      <c r="S67" s="243"/>
      <c r="T67" s="243"/>
      <c r="U67" s="243"/>
      <c r="V67" s="243"/>
      <c r="W67" s="245"/>
      <c r="X67" s="245"/>
      <c r="Y67" s="245"/>
    </row>
    <row r="68" spans="3:25">
      <c r="C68" s="243"/>
      <c r="D68" s="243"/>
      <c r="Y68" s="256"/>
    </row>
    <row r="69" spans="3:25"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5"/>
      <c r="P69" s="249"/>
      <c r="Q69" s="243"/>
      <c r="R69" s="243"/>
      <c r="S69" s="243"/>
      <c r="T69" s="243"/>
      <c r="U69" s="243"/>
      <c r="V69" s="243"/>
      <c r="W69" s="245"/>
      <c r="X69" s="245"/>
      <c r="Y69" s="245"/>
    </row>
  </sheetData>
  <mergeCells count="3">
    <mergeCell ref="C3:Y3"/>
    <mergeCell ref="C19:Y19"/>
    <mergeCell ref="C45:Y45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9"/>
  <sheetViews>
    <sheetView showGridLines="0" zoomScale="85" zoomScaleNormal="85" workbookViewId="0">
      <selection activeCell="AE11" sqref="AE11"/>
    </sheetView>
  </sheetViews>
  <sheetFormatPr defaultColWidth="8.875" defaultRowHeight="23.8"/>
  <cols>
    <col min="1" max="1" width="2.75" style="259"/>
    <col min="2" max="2" width="13.75" style="259" bestFit="1" customWidth="1"/>
    <col min="3" max="3" width="8.625" style="259" bestFit="1" customWidth="1"/>
    <col min="4" max="4" width="3.875" style="259" bestFit="1" customWidth="1"/>
    <col min="5" max="5" width="19.5" style="259" bestFit="1" customWidth="1"/>
    <col min="6" max="6" width="3.25" style="259" bestFit="1" customWidth="1"/>
    <col min="7" max="8" width="4.625" style="259" bestFit="1" customWidth="1"/>
    <col min="9" max="9" width="2.875" style="259" bestFit="1" customWidth="1"/>
    <col min="10" max="10" width="3.25" style="259" bestFit="1" customWidth="1"/>
    <col min="11" max="13" width="4.375" style="259" bestFit="1" customWidth="1"/>
    <col min="14" max="14" width="4.875" style="259" bestFit="1" customWidth="1"/>
    <col min="15" max="15" width="5.25" style="259" bestFit="1" customWidth="1"/>
    <col min="16" max="16" width="7.875" style="259" bestFit="1" customWidth="1"/>
    <col min="17" max="17" width="4.5" style="259" bestFit="1" customWidth="1"/>
    <col min="18" max="18" width="4.625" style="259" bestFit="1" customWidth="1"/>
    <col min="19" max="19" width="6.5" style="259" bestFit="1" customWidth="1"/>
    <col min="20" max="21" width="4.25" style="259" bestFit="1" customWidth="1"/>
    <col min="22" max="22" width="6" style="259" bestFit="1" customWidth="1"/>
    <col min="23" max="25" width="7.875" style="259" bestFit="1" customWidth="1"/>
    <col min="26" max="26" width="10.625" style="259" bestFit="1" customWidth="1"/>
    <col min="27" max="16384" width="8.875" style="259"/>
  </cols>
  <sheetData>
    <row r="3" spans="2:26">
      <c r="B3" s="386"/>
      <c r="C3" s="387"/>
      <c r="D3" s="387"/>
      <c r="E3" s="503" t="s">
        <v>430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387"/>
      <c r="X3" s="387"/>
      <c r="Y3" s="387"/>
      <c r="Z3" s="387"/>
    </row>
    <row r="4" spans="2:26" hidden="1">
      <c r="B4" s="386"/>
      <c r="C4" s="386"/>
      <c r="D4" s="386"/>
      <c r="E4" s="386">
        <v>1</v>
      </c>
      <c r="F4" s="386">
        <v>2</v>
      </c>
      <c r="G4" s="386">
        <v>3</v>
      </c>
      <c r="H4" s="386">
        <v>4</v>
      </c>
      <c r="I4" s="386">
        <v>5</v>
      </c>
      <c r="J4" s="386">
        <v>6</v>
      </c>
      <c r="K4" s="386">
        <v>7</v>
      </c>
      <c r="L4" s="386">
        <v>8</v>
      </c>
      <c r="M4" s="386">
        <v>9</v>
      </c>
      <c r="N4" s="386">
        <v>10</v>
      </c>
      <c r="O4" s="386">
        <v>11</v>
      </c>
      <c r="P4" s="386">
        <v>12</v>
      </c>
      <c r="Q4" s="386">
        <v>13</v>
      </c>
      <c r="R4" s="386">
        <v>14</v>
      </c>
      <c r="S4" s="386">
        <v>15</v>
      </c>
      <c r="T4" s="386">
        <v>16</v>
      </c>
      <c r="U4" s="386">
        <v>17</v>
      </c>
      <c r="V4" s="386">
        <v>18</v>
      </c>
      <c r="W4" s="386">
        <v>19</v>
      </c>
      <c r="X4" s="386">
        <v>20</v>
      </c>
      <c r="Y4" s="386">
        <v>21</v>
      </c>
      <c r="Z4" s="386">
        <v>22</v>
      </c>
    </row>
    <row r="5" spans="2:26">
      <c r="B5" s="386"/>
      <c r="C5" s="481" t="s">
        <v>120</v>
      </c>
      <c r="D5" s="481" t="s">
        <v>6</v>
      </c>
      <c r="E5" s="481" t="s">
        <v>7</v>
      </c>
      <c r="F5" s="481" t="s">
        <v>66</v>
      </c>
      <c r="G5" s="481" t="s">
        <v>80</v>
      </c>
      <c r="H5" s="481" t="s">
        <v>81</v>
      </c>
      <c r="I5" s="481" t="s">
        <v>82</v>
      </c>
      <c r="J5" s="481" t="s">
        <v>83</v>
      </c>
      <c r="K5" s="481" t="s">
        <v>84</v>
      </c>
      <c r="L5" s="481" t="s">
        <v>85</v>
      </c>
      <c r="M5" s="481" t="s">
        <v>86</v>
      </c>
      <c r="N5" s="481" t="s">
        <v>87</v>
      </c>
      <c r="O5" s="481" t="s">
        <v>88</v>
      </c>
      <c r="P5" s="481" t="s">
        <v>89</v>
      </c>
      <c r="Q5" s="481" t="s">
        <v>1</v>
      </c>
      <c r="R5" s="481" t="s">
        <v>90</v>
      </c>
      <c r="S5" s="481" t="s">
        <v>91</v>
      </c>
      <c r="T5" s="481" t="s">
        <v>92</v>
      </c>
      <c r="U5" s="481" t="s">
        <v>93</v>
      </c>
      <c r="V5" s="481" t="s">
        <v>94</v>
      </c>
      <c r="W5" s="481" t="s">
        <v>95</v>
      </c>
      <c r="X5" s="481" t="s">
        <v>96</v>
      </c>
      <c r="Y5" s="481" t="s">
        <v>97</v>
      </c>
      <c r="Z5" s="481" t="s">
        <v>98</v>
      </c>
    </row>
    <row r="6" spans="2:26">
      <c r="B6" s="386">
        <v>1</v>
      </c>
      <c r="C6" s="204" t="s">
        <v>0</v>
      </c>
      <c r="D6" s="478">
        <v>72</v>
      </c>
      <c r="E6" s="478" t="s">
        <v>356</v>
      </c>
      <c r="F6" s="478">
        <v>1</v>
      </c>
      <c r="G6" s="478">
        <v>4</v>
      </c>
      <c r="H6" s="478">
        <v>4</v>
      </c>
      <c r="I6" s="478">
        <v>0</v>
      </c>
      <c r="J6" s="478">
        <v>3</v>
      </c>
      <c r="K6" s="478">
        <v>3</v>
      </c>
      <c r="L6" s="478">
        <v>0</v>
      </c>
      <c r="M6" s="478">
        <v>0</v>
      </c>
      <c r="N6" s="478">
        <v>0</v>
      </c>
      <c r="O6" s="478">
        <v>1</v>
      </c>
      <c r="P6" s="479">
        <v>0.75</v>
      </c>
      <c r="Q6" s="478">
        <v>0</v>
      </c>
      <c r="R6" s="478">
        <v>1</v>
      </c>
      <c r="S6" s="478">
        <v>0</v>
      </c>
      <c r="T6" s="478">
        <v>2</v>
      </c>
      <c r="U6" s="478">
        <v>0</v>
      </c>
      <c r="V6" s="478">
        <v>0</v>
      </c>
      <c r="W6" s="479">
        <v>0.75</v>
      </c>
      <c r="X6" s="479">
        <v>0.75</v>
      </c>
      <c r="Y6" s="479">
        <v>1.5</v>
      </c>
      <c r="Z6" s="479">
        <v>1</v>
      </c>
    </row>
    <row r="7" spans="2:26">
      <c r="B7" s="386">
        <v>11</v>
      </c>
      <c r="C7" s="204" t="s">
        <v>3</v>
      </c>
      <c r="D7" s="478">
        <v>36</v>
      </c>
      <c r="E7" s="478" t="s">
        <v>407</v>
      </c>
      <c r="F7" s="478">
        <v>1</v>
      </c>
      <c r="G7" s="478">
        <v>5</v>
      </c>
      <c r="H7" s="478">
        <v>3</v>
      </c>
      <c r="I7" s="478">
        <v>2</v>
      </c>
      <c r="J7" s="478">
        <v>2</v>
      </c>
      <c r="K7" s="478">
        <v>2</v>
      </c>
      <c r="L7" s="478">
        <v>0</v>
      </c>
      <c r="M7" s="478">
        <v>0</v>
      </c>
      <c r="N7" s="478">
        <v>0</v>
      </c>
      <c r="O7" s="478">
        <v>1</v>
      </c>
      <c r="P7" s="479">
        <v>0.66700000000000004</v>
      </c>
      <c r="Q7" s="478">
        <v>1</v>
      </c>
      <c r="R7" s="478">
        <v>0</v>
      </c>
      <c r="S7" s="478">
        <v>1</v>
      </c>
      <c r="T7" s="478">
        <v>1</v>
      </c>
      <c r="U7" s="478">
        <v>0</v>
      </c>
      <c r="V7" s="478">
        <v>0</v>
      </c>
      <c r="W7" s="479">
        <v>0.8</v>
      </c>
      <c r="X7" s="479">
        <v>0.66700000000000004</v>
      </c>
      <c r="Y7" s="479">
        <v>1.4670000000000001</v>
      </c>
      <c r="Z7" s="479">
        <v>0.5</v>
      </c>
    </row>
    <row r="8" spans="2:26">
      <c r="B8" s="386">
        <v>12</v>
      </c>
      <c r="C8" s="204" t="s">
        <v>3</v>
      </c>
      <c r="D8" s="478">
        <v>0</v>
      </c>
      <c r="E8" s="478" t="s">
        <v>387</v>
      </c>
      <c r="F8" s="478">
        <v>1</v>
      </c>
      <c r="G8" s="478">
        <v>5</v>
      </c>
      <c r="H8" s="478">
        <v>3</v>
      </c>
      <c r="I8" s="478">
        <v>1</v>
      </c>
      <c r="J8" s="478">
        <v>2</v>
      </c>
      <c r="K8" s="478">
        <v>2</v>
      </c>
      <c r="L8" s="478">
        <v>0</v>
      </c>
      <c r="M8" s="478">
        <v>0</v>
      </c>
      <c r="N8" s="478">
        <v>0</v>
      </c>
      <c r="O8" s="478">
        <v>2</v>
      </c>
      <c r="P8" s="479">
        <v>0.66700000000000004</v>
      </c>
      <c r="Q8" s="478">
        <v>1</v>
      </c>
      <c r="R8" s="478">
        <v>1</v>
      </c>
      <c r="S8" s="478">
        <v>1</v>
      </c>
      <c r="T8" s="478">
        <v>0</v>
      </c>
      <c r="U8" s="478">
        <v>0</v>
      </c>
      <c r="V8" s="478">
        <v>0</v>
      </c>
      <c r="W8" s="479">
        <v>0.8</v>
      </c>
      <c r="X8" s="479">
        <v>0.66700000000000004</v>
      </c>
      <c r="Y8" s="479">
        <v>1.4670000000000001</v>
      </c>
      <c r="Z8" s="479">
        <v>0.66700000000000004</v>
      </c>
    </row>
    <row r="9" spans="2:26">
      <c r="B9" s="386">
        <v>13</v>
      </c>
      <c r="C9" s="204" t="s">
        <v>3</v>
      </c>
      <c r="D9" s="478">
        <v>15</v>
      </c>
      <c r="E9" s="478" t="s">
        <v>400</v>
      </c>
      <c r="F9" s="478">
        <v>1</v>
      </c>
      <c r="G9" s="478">
        <v>5</v>
      </c>
      <c r="H9" s="478">
        <v>4</v>
      </c>
      <c r="I9" s="478">
        <v>3</v>
      </c>
      <c r="J9" s="478">
        <v>2</v>
      </c>
      <c r="K9" s="478">
        <v>0</v>
      </c>
      <c r="L9" s="478">
        <v>0</v>
      </c>
      <c r="M9" s="478">
        <v>1</v>
      </c>
      <c r="N9" s="478">
        <v>0</v>
      </c>
      <c r="O9" s="478">
        <v>1</v>
      </c>
      <c r="P9" s="479">
        <v>0.5</v>
      </c>
      <c r="Q9" s="478">
        <v>1</v>
      </c>
      <c r="R9" s="478">
        <v>0</v>
      </c>
      <c r="S9" s="478">
        <v>0</v>
      </c>
      <c r="T9" s="478">
        <v>1</v>
      </c>
      <c r="U9" s="478">
        <v>0</v>
      </c>
      <c r="V9" s="478">
        <v>0</v>
      </c>
      <c r="W9" s="479">
        <v>0.6</v>
      </c>
      <c r="X9" s="479">
        <v>1</v>
      </c>
      <c r="Y9" s="479">
        <v>1.6</v>
      </c>
      <c r="Z9" s="479">
        <v>0.5</v>
      </c>
    </row>
    <row r="10" spans="2:26">
      <c r="B10" s="386">
        <v>14</v>
      </c>
      <c r="C10" s="204" t="s">
        <v>3</v>
      </c>
      <c r="D10" s="478">
        <v>39</v>
      </c>
      <c r="E10" s="478" t="s">
        <v>406</v>
      </c>
      <c r="F10" s="478">
        <v>1</v>
      </c>
      <c r="G10" s="478">
        <v>5</v>
      </c>
      <c r="H10" s="478">
        <v>4</v>
      </c>
      <c r="I10" s="478">
        <v>1</v>
      </c>
      <c r="J10" s="478">
        <v>2</v>
      </c>
      <c r="K10" s="478">
        <v>1</v>
      </c>
      <c r="L10" s="478">
        <v>1</v>
      </c>
      <c r="M10" s="478">
        <v>0</v>
      </c>
      <c r="N10" s="478">
        <v>0</v>
      </c>
      <c r="O10" s="478">
        <v>1</v>
      </c>
      <c r="P10" s="479">
        <v>0.5</v>
      </c>
      <c r="Q10" s="478">
        <v>0</v>
      </c>
      <c r="R10" s="478">
        <v>0</v>
      </c>
      <c r="S10" s="478">
        <v>1</v>
      </c>
      <c r="T10" s="478">
        <v>0</v>
      </c>
      <c r="U10" s="478">
        <v>0</v>
      </c>
      <c r="V10" s="478">
        <v>0</v>
      </c>
      <c r="W10" s="479">
        <v>0.6</v>
      </c>
      <c r="X10" s="479">
        <v>0.75</v>
      </c>
      <c r="Y10" s="479">
        <v>1.35</v>
      </c>
      <c r="Z10" s="479">
        <v>0.5</v>
      </c>
    </row>
    <row r="11" spans="2:26">
      <c r="B11" s="386">
        <v>15</v>
      </c>
      <c r="C11" s="204" t="s">
        <v>3</v>
      </c>
      <c r="D11" s="478">
        <v>30</v>
      </c>
      <c r="E11" s="478" t="s">
        <v>410</v>
      </c>
      <c r="F11" s="478">
        <v>1</v>
      </c>
      <c r="G11" s="478">
        <v>5</v>
      </c>
      <c r="H11" s="478">
        <v>5</v>
      </c>
      <c r="I11" s="478">
        <v>0</v>
      </c>
      <c r="J11" s="478">
        <v>2</v>
      </c>
      <c r="K11" s="478">
        <v>2</v>
      </c>
      <c r="L11" s="478">
        <v>0</v>
      </c>
      <c r="M11" s="478">
        <v>0</v>
      </c>
      <c r="N11" s="478">
        <v>0</v>
      </c>
      <c r="O11" s="478">
        <v>0</v>
      </c>
      <c r="P11" s="479">
        <v>0.4</v>
      </c>
      <c r="Q11" s="478">
        <v>0</v>
      </c>
      <c r="R11" s="478">
        <v>0</v>
      </c>
      <c r="S11" s="478">
        <v>0</v>
      </c>
      <c r="T11" s="478">
        <v>0</v>
      </c>
      <c r="U11" s="478">
        <v>0</v>
      </c>
      <c r="V11" s="478">
        <v>0</v>
      </c>
      <c r="W11" s="479">
        <v>0.4</v>
      </c>
      <c r="X11" s="479">
        <v>0.4</v>
      </c>
      <c r="Y11" s="479">
        <v>0.8</v>
      </c>
      <c r="Z11" s="479">
        <v>0</v>
      </c>
    </row>
    <row r="12" spans="2:26">
      <c r="B12" s="386">
        <v>2</v>
      </c>
      <c r="C12" s="204" t="s">
        <v>0</v>
      </c>
      <c r="D12" s="478">
        <v>19</v>
      </c>
      <c r="E12" s="478" t="s">
        <v>417</v>
      </c>
      <c r="F12" s="478">
        <v>1</v>
      </c>
      <c r="G12" s="478">
        <v>4</v>
      </c>
      <c r="H12" s="478">
        <v>3</v>
      </c>
      <c r="I12" s="478">
        <v>1</v>
      </c>
      <c r="J12" s="478">
        <v>1</v>
      </c>
      <c r="K12" s="478">
        <v>0</v>
      </c>
      <c r="L12" s="478">
        <v>1</v>
      </c>
      <c r="M12" s="478">
        <v>0</v>
      </c>
      <c r="N12" s="478">
        <v>0</v>
      </c>
      <c r="O12" s="478">
        <v>0</v>
      </c>
      <c r="P12" s="479">
        <v>0.33300000000000002</v>
      </c>
      <c r="Q12" s="478">
        <v>0</v>
      </c>
      <c r="R12" s="478">
        <v>0</v>
      </c>
      <c r="S12" s="478">
        <v>1</v>
      </c>
      <c r="T12" s="478">
        <v>1</v>
      </c>
      <c r="U12" s="478">
        <v>0</v>
      </c>
      <c r="V12" s="478">
        <v>0</v>
      </c>
      <c r="W12" s="479">
        <v>0.5</v>
      </c>
      <c r="X12" s="479">
        <v>0.66700000000000004</v>
      </c>
      <c r="Y12" s="479">
        <v>1.167</v>
      </c>
      <c r="Z12" s="479">
        <v>0</v>
      </c>
    </row>
    <row r="13" spans="2:26">
      <c r="B13" s="386">
        <v>3</v>
      </c>
      <c r="C13" s="204" t="s">
        <v>0</v>
      </c>
      <c r="D13" s="478">
        <v>23</v>
      </c>
      <c r="E13" s="478" t="s">
        <v>352</v>
      </c>
      <c r="F13" s="478">
        <v>1</v>
      </c>
      <c r="G13" s="478">
        <v>4</v>
      </c>
      <c r="H13" s="478">
        <v>3</v>
      </c>
      <c r="I13" s="478">
        <v>2</v>
      </c>
      <c r="J13" s="478">
        <v>1</v>
      </c>
      <c r="K13" s="478">
        <v>1</v>
      </c>
      <c r="L13" s="478">
        <v>0</v>
      </c>
      <c r="M13" s="478">
        <v>0</v>
      </c>
      <c r="N13" s="478">
        <v>0</v>
      </c>
      <c r="O13" s="478">
        <v>1</v>
      </c>
      <c r="P13" s="479">
        <v>0.33300000000000002</v>
      </c>
      <c r="Q13" s="478">
        <v>0</v>
      </c>
      <c r="R13" s="478">
        <v>0</v>
      </c>
      <c r="S13" s="478">
        <v>1</v>
      </c>
      <c r="T13" s="478">
        <v>0</v>
      </c>
      <c r="U13" s="478">
        <v>0</v>
      </c>
      <c r="V13" s="478">
        <v>0</v>
      </c>
      <c r="W13" s="479">
        <v>0.5</v>
      </c>
      <c r="X13" s="479">
        <v>0.33300000000000002</v>
      </c>
      <c r="Y13" s="479">
        <v>0.83299999999999996</v>
      </c>
      <c r="Z13" s="479">
        <v>1</v>
      </c>
    </row>
    <row r="14" spans="2:26">
      <c r="B14" s="386">
        <v>4</v>
      </c>
      <c r="C14" s="204" t="s">
        <v>0</v>
      </c>
      <c r="D14" s="478">
        <v>2</v>
      </c>
      <c r="E14" s="478" t="s">
        <v>419</v>
      </c>
      <c r="F14" s="478">
        <v>1</v>
      </c>
      <c r="G14" s="478">
        <v>4</v>
      </c>
      <c r="H14" s="478">
        <v>4</v>
      </c>
      <c r="I14" s="478">
        <v>1</v>
      </c>
      <c r="J14" s="478">
        <v>1</v>
      </c>
      <c r="K14" s="478">
        <v>1</v>
      </c>
      <c r="L14" s="478">
        <v>0</v>
      </c>
      <c r="M14" s="478">
        <v>0</v>
      </c>
      <c r="N14" s="478">
        <v>0</v>
      </c>
      <c r="O14" s="478">
        <v>0</v>
      </c>
      <c r="P14" s="479">
        <v>0.25</v>
      </c>
      <c r="Q14" s="478">
        <v>0</v>
      </c>
      <c r="R14" s="478">
        <v>2</v>
      </c>
      <c r="S14" s="478">
        <v>0</v>
      </c>
      <c r="T14" s="478">
        <v>0</v>
      </c>
      <c r="U14" s="478">
        <v>0</v>
      </c>
      <c r="V14" s="478">
        <v>0</v>
      </c>
      <c r="W14" s="479">
        <v>0.25</v>
      </c>
      <c r="X14" s="479">
        <v>0.25</v>
      </c>
      <c r="Y14" s="479">
        <v>0.5</v>
      </c>
      <c r="Z14" s="479">
        <v>0</v>
      </c>
    </row>
    <row r="15" spans="2:26">
      <c r="B15" s="386">
        <v>5</v>
      </c>
      <c r="C15" s="204" t="s">
        <v>0</v>
      </c>
      <c r="D15" s="478">
        <v>24</v>
      </c>
      <c r="E15" s="478" t="s">
        <v>355</v>
      </c>
      <c r="F15" s="478">
        <v>1</v>
      </c>
      <c r="G15" s="478">
        <v>4</v>
      </c>
      <c r="H15" s="478">
        <v>4</v>
      </c>
      <c r="I15" s="478">
        <v>0</v>
      </c>
      <c r="J15" s="478">
        <v>1</v>
      </c>
      <c r="K15" s="478">
        <v>1</v>
      </c>
      <c r="L15" s="478">
        <v>0</v>
      </c>
      <c r="M15" s="478">
        <v>0</v>
      </c>
      <c r="N15" s="478">
        <v>0</v>
      </c>
      <c r="O15" s="478">
        <v>0</v>
      </c>
      <c r="P15" s="479">
        <v>0.25</v>
      </c>
      <c r="Q15" s="478">
        <v>0</v>
      </c>
      <c r="R15" s="478">
        <v>1</v>
      </c>
      <c r="S15" s="478">
        <v>0</v>
      </c>
      <c r="T15" s="478">
        <v>0</v>
      </c>
      <c r="U15" s="478">
        <v>0</v>
      </c>
      <c r="V15" s="478">
        <v>0</v>
      </c>
      <c r="W15" s="479">
        <v>0.25</v>
      </c>
      <c r="X15" s="479">
        <v>0.25</v>
      </c>
      <c r="Y15" s="479">
        <v>0.5</v>
      </c>
      <c r="Z15" s="479">
        <v>0.25</v>
      </c>
    </row>
    <row r="16" spans="2:26" s="260" customFormat="1">
      <c r="B16" s="386">
        <v>6</v>
      </c>
      <c r="C16" s="204" t="s">
        <v>0</v>
      </c>
      <c r="D16" s="478">
        <v>5</v>
      </c>
      <c r="E16" s="478" t="s">
        <v>416</v>
      </c>
      <c r="F16" s="478">
        <v>1</v>
      </c>
      <c r="G16" s="478">
        <v>4</v>
      </c>
      <c r="H16" s="478">
        <v>4</v>
      </c>
      <c r="I16" s="478">
        <v>0</v>
      </c>
      <c r="J16" s="478">
        <v>1</v>
      </c>
      <c r="K16" s="478">
        <v>1</v>
      </c>
      <c r="L16" s="478">
        <v>0</v>
      </c>
      <c r="M16" s="478">
        <v>0</v>
      </c>
      <c r="N16" s="478">
        <v>0</v>
      </c>
      <c r="O16" s="478">
        <v>0</v>
      </c>
      <c r="P16" s="479">
        <v>0.25</v>
      </c>
      <c r="Q16" s="478">
        <v>0</v>
      </c>
      <c r="R16" s="478">
        <v>0</v>
      </c>
      <c r="S16" s="478">
        <v>0</v>
      </c>
      <c r="T16" s="478">
        <v>0</v>
      </c>
      <c r="U16" s="478">
        <v>0</v>
      </c>
      <c r="V16" s="478">
        <v>0</v>
      </c>
      <c r="W16" s="479">
        <v>0.25</v>
      </c>
      <c r="X16" s="479">
        <v>0.25</v>
      </c>
      <c r="Y16" s="479">
        <v>0.5</v>
      </c>
      <c r="Z16" s="479">
        <v>0</v>
      </c>
    </row>
    <row r="17" spans="1:26">
      <c r="A17" s="260"/>
      <c r="B17" s="386">
        <v>7</v>
      </c>
      <c r="C17" s="204" t="s">
        <v>0</v>
      </c>
      <c r="D17" s="478">
        <v>37</v>
      </c>
      <c r="E17" s="478" t="s">
        <v>418</v>
      </c>
      <c r="F17" s="478">
        <v>1</v>
      </c>
      <c r="G17" s="478">
        <v>4</v>
      </c>
      <c r="H17" s="478">
        <v>4</v>
      </c>
      <c r="I17" s="478">
        <v>0</v>
      </c>
      <c r="J17" s="478">
        <v>1</v>
      </c>
      <c r="K17" s="478">
        <v>1</v>
      </c>
      <c r="L17" s="478">
        <v>0</v>
      </c>
      <c r="M17" s="478">
        <v>0</v>
      </c>
      <c r="N17" s="478">
        <v>0</v>
      </c>
      <c r="O17" s="478">
        <v>0</v>
      </c>
      <c r="P17" s="479">
        <v>0.25</v>
      </c>
      <c r="Q17" s="478">
        <v>0</v>
      </c>
      <c r="R17" s="478">
        <v>2</v>
      </c>
      <c r="S17" s="478">
        <v>0</v>
      </c>
      <c r="T17" s="478">
        <v>0</v>
      </c>
      <c r="U17" s="478">
        <v>0</v>
      </c>
      <c r="V17" s="478">
        <v>0</v>
      </c>
      <c r="W17" s="479">
        <v>0.25</v>
      </c>
      <c r="X17" s="479">
        <v>0.25</v>
      </c>
      <c r="Y17" s="479">
        <v>0.5</v>
      </c>
      <c r="Z17" s="479">
        <v>0</v>
      </c>
    </row>
    <row r="18" spans="1:26">
      <c r="B18" s="386">
        <v>16</v>
      </c>
      <c r="C18" s="204" t="s">
        <v>3</v>
      </c>
      <c r="D18" s="478">
        <v>32</v>
      </c>
      <c r="E18" s="478" t="s">
        <v>399</v>
      </c>
      <c r="F18" s="478">
        <v>1</v>
      </c>
      <c r="G18" s="478">
        <v>5</v>
      </c>
      <c r="H18" s="478">
        <v>4</v>
      </c>
      <c r="I18" s="478">
        <v>2</v>
      </c>
      <c r="J18" s="478">
        <v>1</v>
      </c>
      <c r="K18" s="478">
        <v>1</v>
      </c>
      <c r="L18" s="478">
        <v>0</v>
      </c>
      <c r="M18" s="478">
        <v>0</v>
      </c>
      <c r="N18" s="478">
        <v>0</v>
      </c>
      <c r="O18" s="478">
        <v>1</v>
      </c>
      <c r="P18" s="479">
        <v>0.25</v>
      </c>
      <c r="Q18" s="478">
        <v>1</v>
      </c>
      <c r="R18" s="478">
        <v>0</v>
      </c>
      <c r="S18" s="478">
        <v>0</v>
      </c>
      <c r="T18" s="478">
        <v>0</v>
      </c>
      <c r="U18" s="478">
        <v>0</v>
      </c>
      <c r="V18" s="478">
        <v>0</v>
      </c>
      <c r="W18" s="479">
        <v>0.4</v>
      </c>
      <c r="X18" s="479">
        <v>0.25</v>
      </c>
      <c r="Y18" s="479">
        <v>0.65</v>
      </c>
      <c r="Z18" s="479">
        <v>1</v>
      </c>
    </row>
    <row r="19" spans="1:26" s="260" customFormat="1">
      <c r="A19" s="259"/>
      <c r="B19" s="386">
        <v>17</v>
      </c>
      <c r="C19" s="204" t="s">
        <v>3</v>
      </c>
      <c r="D19" s="269">
        <v>21</v>
      </c>
      <c r="E19" s="269" t="s">
        <v>409</v>
      </c>
      <c r="F19" s="269">
        <v>1</v>
      </c>
      <c r="G19" s="269">
        <v>6</v>
      </c>
      <c r="H19" s="269">
        <v>5</v>
      </c>
      <c r="I19" s="269">
        <v>0</v>
      </c>
      <c r="J19" s="269">
        <v>1</v>
      </c>
      <c r="K19" s="269">
        <v>1</v>
      </c>
      <c r="L19" s="269">
        <v>0</v>
      </c>
      <c r="M19" s="269">
        <v>0</v>
      </c>
      <c r="N19" s="269">
        <v>0</v>
      </c>
      <c r="O19" s="269">
        <v>1</v>
      </c>
      <c r="P19" s="480">
        <v>0.2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1</v>
      </c>
      <c r="W19" s="480">
        <v>0.16700000000000001</v>
      </c>
      <c r="X19" s="480">
        <v>0.2</v>
      </c>
      <c r="Y19" s="480">
        <v>0.36699999999999999</v>
      </c>
      <c r="Z19" s="480">
        <v>0.33300000000000002</v>
      </c>
    </row>
    <row r="20" spans="1:26" s="260" customFormat="1">
      <c r="B20" s="386">
        <v>18</v>
      </c>
      <c r="C20" s="204" t="s">
        <v>3</v>
      </c>
      <c r="D20" s="269">
        <v>6</v>
      </c>
      <c r="E20" s="478" t="s">
        <v>401</v>
      </c>
      <c r="F20" s="269">
        <v>1</v>
      </c>
      <c r="G20" s="269">
        <v>6</v>
      </c>
      <c r="H20" s="269">
        <v>5</v>
      </c>
      <c r="I20" s="269">
        <v>2</v>
      </c>
      <c r="J20" s="269">
        <v>1</v>
      </c>
      <c r="K20" s="269">
        <v>0</v>
      </c>
      <c r="L20" s="269">
        <v>0</v>
      </c>
      <c r="M20" s="269">
        <v>1</v>
      </c>
      <c r="N20" s="269">
        <v>0</v>
      </c>
      <c r="O20" s="269">
        <v>1</v>
      </c>
      <c r="P20" s="480">
        <v>0.2</v>
      </c>
      <c r="Q20" s="269">
        <v>1</v>
      </c>
      <c r="R20" s="269">
        <v>1</v>
      </c>
      <c r="S20" s="269">
        <v>0</v>
      </c>
      <c r="T20" s="269">
        <v>1</v>
      </c>
      <c r="U20" s="269">
        <v>0</v>
      </c>
      <c r="V20" s="269">
        <v>0</v>
      </c>
      <c r="W20" s="480">
        <v>0.33300000000000002</v>
      </c>
      <c r="X20" s="480">
        <v>0.6</v>
      </c>
      <c r="Y20" s="480">
        <v>0.93300000000000005</v>
      </c>
      <c r="Z20" s="480">
        <v>0.33300000000000002</v>
      </c>
    </row>
    <row r="21" spans="1:26">
      <c r="B21" s="386">
        <v>8</v>
      </c>
      <c r="C21" s="204" t="s">
        <v>0</v>
      </c>
      <c r="D21" s="478">
        <v>47</v>
      </c>
      <c r="E21" s="478" t="s">
        <v>354</v>
      </c>
      <c r="F21" s="478">
        <v>1</v>
      </c>
      <c r="G21" s="478">
        <v>4</v>
      </c>
      <c r="H21" s="478">
        <v>3</v>
      </c>
      <c r="I21" s="478">
        <v>0</v>
      </c>
      <c r="J21" s="478">
        <v>0</v>
      </c>
      <c r="K21" s="478">
        <v>0</v>
      </c>
      <c r="L21" s="478">
        <v>0</v>
      </c>
      <c r="M21" s="478">
        <v>0</v>
      </c>
      <c r="N21" s="478">
        <v>0</v>
      </c>
      <c r="O21" s="478">
        <v>0</v>
      </c>
      <c r="P21" s="479">
        <v>0</v>
      </c>
      <c r="Q21" s="478">
        <v>0</v>
      </c>
      <c r="R21" s="478">
        <v>1</v>
      </c>
      <c r="S21" s="478">
        <v>1</v>
      </c>
      <c r="T21" s="478">
        <v>1</v>
      </c>
      <c r="U21" s="478">
        <v>0</v>
      </c>
      <c r="V21" s="478">
        <v>0</v>
      </c>
      <c r="W21" s="479">
        <v>0.25</v>
      </c>
      <c r="X21" s="479">
        <v>0</v>
      </c>
      <c r="Y21" s="479">
        <v>0.25</v>
      </c>
      <c r="Z21" s="479">
        <v>0</v>
      </c>
    </row>
    <row r="22" spans="1:26">
      <c r="B22" s="386">
        <v>9</v>
      </c>
      <c r="C22" s="204" t="s">
        <v>0</v>
      </c>
      <c r="D22" s="478">
        <v>9</v>
      </c>
      <c r="E22" s="478" t="s">
        <v>421</v>
      </c>
      <c r="F22" s="478">
        <v>1</v>
      </c>
      <c r="G22" s="478">
        <v>4</v>
      </c>
      <c r="H22" s="478">
        <v>2</v>
      </c>
      <c r="I22" s="478">
        <v>0</v>
      </c>
      <c r="J22" s="478">
        <v>0</v>
      </c>
      <c r="K22" s="478">
        <v>0</v>
      </c>
      <c r="L22" s="478">
        <v>0</v>
      </c>
      <c r="M22" s="478">
        <v>0</v>
      </c>
      <c r="N22" s="478">
        <v>0</v>
      </c>
      <c r="O22" s="478">
        <v>1</v>
      </c>
      <c r="P22" s="479">
        <v>0</v>
      </c>
      <c r="Q22" s="478">
        <v>1</v>
      </c>
      <c r="R22" s="478">
        <v>0</v>
      </c>
      <c r="S22" s="478">
        <v>0</v>
      </c>
      <c r="T22" s="478">
        <v>1</v>
      </c>
      <c r="U22" s="478">
        <v>0</v>
      </c>
      <c r="V22" s="478">
        <v>1</v>
      </c>
      <c r="W22" s="479">
        <v>0.25</v>
      </c>
      <c r="X22" s="479">
        <v>0</v>
      </c>
      <c r="Y22" s="479">
        <v>0.25</v>
      </c>
      <c r="Z22" s="479">
        <v>0</v>
      </c>
    </row>
    <row r="23" spans="1:26">
      <c r="B23" s="386">
        <v>10</v>
      </c>
      <c r="C23" s="204" t="s">
        <v>0</v>
      </c>
      <c r="D23" s="478">
        <v>10</v>
      </c>
      <c r="E23" s="478" t="s">
        <v>425</v>
      </c>
      <c r="F23" s="478">
        <v>1</v>
      </c>
      <c r="G23" s="478">
        <v>1</v>
      </c>
      <c r="H23" s="478">
        <v>1</v>
      </c>
      <c r="I23" s="478">
        <v>0</v>
      </c>
      <c r="J23" s="478">
        <v>0</v>
      </c>
      <c r="K23" s="478">
        <v>0</v>
      </c>
      <c r="L23" s="478">
        <v>0</v>
      </c>
      <c r="M23" s="478">
        <v>0</v>
      </c>
      <c r="N23" s="478">
        <v>0</v>
      </c>
      <c r="O23" s="478">
        <v>0</v>
      </c>
      <c r="P23" s="479">
        <v>0</v>
      </c>
      <c r="Q23" s="478">
        <v>0</v>
      </c>
      <c r="R23" s="478">
        <v>1</v>
      </c>
      <c r="S23" s="478">
        <v>0</v>
      </c>
      <c r="T23" s="478">
        <v>0</v>
      </c>
      <c r="U23" s="478">
        <v>0</v>
      </c>
      <c r="V23" s="478">
        <v>0</v>
      </c>
      <c r="W23" s="479">
        <v>0</v>
      </c>
      <c r="X23" s="479">
        <v>0</v>
      </c>
      <c r="Y23" s="479">
        <v>0</v>
      </c>
      <c r="Z23" s="479">
        <v>0</v>
      </c>
    </row>
    <row r="24" spans="1:26">
      <c r="B24" s="386">
        <v>19</v>
      </c>
      <c r="C24" s="204" t="s">
        <v>3</v>
      </c>
      <c r="D24" s="269">
        <v>13</v>
      </c>
      <c r="E24" s="269" t="s">
        <v>411</v>
      </c>
      <c r="F24" s="269">
        <v>1</v>
      </c>
      <c r="G24" s="269">
        <v>5</v>
      </c>
      <c r="H24" s="269">
        <v>5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480">
        <v>0</v>
      </c>
      <c r="Q24" s="269">
        <v>0</v>
      </c>
      <c r="R24" s="269">
        <v>4</v>
      </c>
      <c r="S24" s="269">
        <v>0</v>
      </c>
      <c r="T24" s="269">
        <v>0</v>
      </c>
      <c r="U24" s="269">
        <v>0</v>
      </c>
      <c r="V24" s="269">
        <v>0</v>
      </c>
      <c r="W24" s="480">
        <v>0</v>
      </c>
      <c r="X24" s="480">
        <v>0</v>
      </c>
      <c r="Y24" s="480">
        <v>0</v>
      </c>
      <c r="Z24" s="480">
        <v>0</v>
      </c>
    </row>
    <row r="25" spans="1:26" hidden="1">
      <c r="B25" s="386">
        <v>20</v>
      </c>
      <c r="C25" s="379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4"/>
      <c r="Q25" s="423"/>
      <c r="R25" s="423"/>
      <c r="S25" s="423"/>
      <c r="T25" s="423"/>
      <c r="U25" s="423"/>
      <c r="V25" s="423"/>
      <c r="W25" s="424"/>
      <c r="X25" s="424"/>
      <c r="Y25" s="424"/>
      <c r="Z25" s="424"/>
    </row>
    <row r="26" spans="1:26" hidden="1">
      <c r="B26" s="386">
        <v>21</v>
      </c>
      <c r="C26" s="379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4"/>
      <c r="Q26" s="423"/>
      <c r="R26" s="423"/>
      <c r="S26" s="423"/>
      <c r="T26" s="423"/>
      <c r="U26" s="423"/>
      <c r="V26" s="423"/>
      <c r="W26" s="424"/>
      <c r="X26" s="424"/>
      <c r="Y26" s="424"/>
      <c r="Z26" s="424"/>
    </row>
    <row r="27" spans="1:26" hidden="1">
      <c r="B27" s="386">
        <v>22</v>
      </c>
      <c r="C27" s="379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4"/>
      <c r="Q27" s="423"/>
      <c r="R27" s="423"/>
      <c r="S27" s="423"/>
      <c r="T27" s="423"/>
      <c r="U27" s="423"/>
      <c r="V27" s="423"/>
      <c r="W27" s="424"/>
      <c r="X27" s="424"/>
      <c r="Y27" s="424"/>
      <c r="Z27" s="424"/>
    </row>
    <row r="28" spans="1:26" hidden="1">
      <c r="B28" s="386">
        <v>23</v>
      </c>
      <c r="C28" s="379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4"/>
      <c r="Q28" s="423"/>
      <c r="R28" s="423"/>
      <c r="S28" s="423"/>
      <c r="T28" s="423"/>
      <c r="U28" s="423"/>
      <c r="V28" s="423"/>
      <c r="W28" s="424"/>
      <c r="X28" s="424"/>
      <c r="Y28" s="424"/>
      <c r="Z28" s="424"/>
    </row>
    <row r="29" spans="1:26" hidden="1">
      <c r="B29" s="386">
        <v>24</v>
      </c>
      <c r="C29" s="379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4"/>
      <c r="Q29" s="423"/>
      <c r="R29" s="423"/>
      <c r="S29" s="423"/>
      <c r="T29" s="423"/>
      <c r="U29" s="423"/>
      <c r="V29" s="423"/>
      <c r="W29" s="424"/>
      <c r="X29" s="424"/>
      <c r="Y29" s="424"/>
      <c r="Z29" s="424"/>
    </row>
    <row r="30" spans="1:26" hidden="1">
      <c r="B30" s="386">
        <v>25</v>
      </c>
      <c r="C30" s="379"/>
      <c r="D30" s="423"/>
      <c r="E30" s="421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4"/>
      <c r="Q30" s="423"/>
      <c r="R30" s="423"/>
      <c r="S30" s="423"/>
      <c r="T30" s="423"/>
      <c r="U30" s="423"/>
      <c r="V30" s="423"/>
      <c r="W30" s="424"/>
      <c r="X30" s="424"/>
      <c r="Y30" s="424"/>
      <c r="Z30" s="424"/>
    </row>
    <row r="31" spans="1:26" s="260" customFormat="1" hidden="1">
      <c r="B31" s="386">
        <v>26</v>
      </c>
      <c r="C31" s="379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4"/>
      <c r="Q31" s="423"/>
      <c r="R31" s="423"/>
      <c r="S31" s="423"/>
      <c r="T31" s="423"/>
      <c r="U31" s="423"/>
      <c r="V31" s="423"/>
      <c r="W31" s="424"/>
      <c r="X31" s="424"/>
      <c r="Y31" s="424"/>
      <c r="Z31" s="424"/>
    </row>
    <row r="32" spans="1:26" hidden="1">
      <c r="B32" s="386">
        <v>27</v>
      </c>
      <c r="C32" s="379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4"/>
      <c r="Q32" s="423"/>
      <c r="R32" s="423"/>
      <c r="S32" s="423"/>
      <c r="T32" s="423"/>
      <c r="U32" s="423"/>
      <c r="V32" s="423"/>
      <c r="W32" s="424"/>
      <c r="X32" s="424"/>
      <c r="Y32" s="424"/>
      <c r="Z32" s="424"/>
    </row>
    <row r="33" spans="2:26" hidden="1">
      <c r="B33" s="386">
        <v>28</v>
      </c>
      <c r="C33" s="379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4"/>
      <c r="Q33" s="423"/>
      <c r="R33" s="423"/>
      <c r="S33" s="423"/>
      <c r="T33" s="423"/>
      <c r="U33" s="423"/>
      <c r="V33" s="423"/>
      <c r="W33" s="424"/>
      <c r="X33" s="424"/>
      <c r="Y33" s="424"/>
      <c r="Z33" s="424"/>
    </row>
    <row r="34" spans="2:26" hidden="1">
      <c r="B34" s="386">
        <v>29</v>
      </c>
      <c r="C34" s="379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4"/>
      <c r="Q34" s="423"/>
      <c r="R34" s="423"/>
      <c r="S34" s="423"/>
      <c r="T34" s="423"/>
      <c r="U34" s="423"/>
      <c r="V34" s="423"/>
      <c r="W34" s="424"/>
      <c r="X34" s="424"/>
      <c r="Y34" s="424"/>
      <c r="Z34" s="424"/>
    </row>
    <row r="35" spans="2:26" hidden="1">
      <c r="B35" s="386">
        <v>30</v>
      </c>
      <c r="C35" s="379"/>
      <c r="D35" s="423"/>
      <c r="E35" s="421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4"/>
      <c r="Q35" s="423"/>
      <c r="R35" s="423"/>
      <c r="S35" s="423"/>
      <c r="T35" s="423"/>
      <c r="U35" s="423"/>
      <c r="V35" s="423"/>
      <c r="W35" s="424"/>
      <c r="X35" s="424"/>
      <c r="Y35" s="424"/>
      <c r="Z35" s="424"/>
    </row>
    <row r="36" spans="2:26" hidden="1">
      <c r="B36" s="386">
        <v>31</v>
      </c>
      <c r="C36" s="379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4"/>
      <c r="Q36" s="423"/>
      <c r="R36" s="423"/>
      <c r="S36" s="423"/>
      <c r="T36" s="423"/>
      <c r="U36" s="423"/>
      <c r="V36" s="423"/>
      <c r="W36" s="424"/>
      <c r="X36" s="424"/>
      <c r="Y36" s="424"/>
      <c r="Z36" s="424"/>
    </row>
    <row r="37" spans="2:26" hidden="1">
      <c r="B37" s="386">
        <v>32</v>
      </c>
      <c r="C37" s="379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  <c r="Q37" s="423"/>
      <c r="R37" s="423"/>
      <c r="S37" s="423"/>
      <c r="T37" s="423"/>
      <c r="U37" s="423"/>
      <c r="V37" s="423"/>
      <c r="W37" s="424"/>
      <c r="X37" s="424"/>
      <c r="Y37" s="424"/>
      <c r="Z37" s="424"/>
    </row>
    <row r="38" spans="2:26" hidden="1">
      <c r="B38" s="386">
        <v>33</v>
      </c>
      <c r="C38" s="379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4"/>
      <c r="Q38" s="423"/>
      <c r="R38" s="423"/>
      <c r="S38" s="423"/>
      <c r="T38" s="423"/>
      <c r="U38" s="423"/>
      <c r="V38" s="423"/>
      <c r="W38" s="424"/>
      <c r="X38" s="424"/>
      <c r="Y38" s="424"/>
      <c r="Z38" s="424"/>
    </row>
    <row r="39" spans="2:26" hidden="1">
      <c r="B39" s="386">
        <v>34</v>
      </c>
      <c r="C39" s="379"/>
      <c r="D39" s="423"/>
      <c r="E39" s="421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  <c r="Q39" s="423"/>
      <c r="R39" s="423"/>
      <c r="S39" s="423"/>
      <c r="T39" s="423"/>
      <c r="U39" s="423"/>
      <c r="V39" s="423"/>
      <c r="W39" s="424"/>
      <c r="X39" s="424"/>
      <c r="Y39" s="424"/>
      <c r="Z39" s="424"/>
    </row>
    <row r="40" spans="2:26" hidden="1">
      <c r="B40" s="386">
        <v>35</v>
      </c>
      <c r="C40" s="379"/>
      <c r="D40" s="420"/>
      <c r="E40" s="421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2"/>
      <c r="Q40" s="420"/>
      <c r="R40" s="420"/>
      <c r="S40" s="420"/>
      <c r="T40" s="420"/>
      <c r="U40" s="420"/>
      <c r="V40" s="420"/>
      <c r="W40" s="422"/>
      <c r="X40" s="422"/>
      <c r="Y40" s="422"/>
      <c r="Z40" s="422"/>
    </row>
    <row r="41" spans="2:26" hidden="1">
      <c r="B41" s="386">
        <v>36</v>
      </c>
      <c r="C41" s="379"/>
      <c r="D41" s="380"/>
      <c r="E41" s="419"/>
      <c r="F41" s="420"/>
      <c r="G41" s="420"/>
      <c r="H41" s="380"/>
      <c r="I41" s="380"/>
      <c r="J41" s="380"/>
      <c r="K41" s="380"/>
      <c r="L41" s="380"/>
      <c r="M41" s="380"/>
      <c r="N41" s="380"/>
      <c r="O41" s="380"/>
      <c r="P41" s="381"/>
      <c r="Q41" s="380"/>
      <c r="R41" s="380"/>
      <c r="S41" s="380"/>
      <c r="T41" s="380"/>
      <c r="U41" s="380"/>
      <c r="V41" s="380"/>
      <c r="W41" s="381"/>
      <c r="X41" s="381"/>
      <c r="Y41" s="381"/>
      <c r="Z41" s="381"/>
    </row>
    <row r="42" spans="2:26" s="260" customFormat="1" hidden="1">
      <c r="B42" s="386">
        <v>37</v>
      </c>
      <c r="C42" s="379"/>
      <c r="D42" s="380"/>
      <c r="E42" s="380"/>
      <c r="F42" s="420"/>
      <c r="G42" s="420"/>
      <c r="H42" s="380"/>
      <c r="I42" s="380"/>
      <c r="J42" s="380"/>
      <c r="K42" s="380"/>
      <c r="L42" s="380"/>
      <c r="M42" s="380"/>
      <c r="N42" s="380"/>
      <c r="O42" s="380"/>
      <c r="P42" s="381"/>
      <c r="Q42" s="380"/>
      <c r="R42" s="380"/>
      <c r="S42" s="380"/>
      <c r="T42" s="380"/>
      <c r="U42" s="380"/>
      <c r="V42" s="380"/>
      <c r="W42" s="381"/>
      <c r="X42" s="381"/>
      <c r="Y42" s="381"/>
      <c r="Z42" s="381"/>
    </row>
    <row r="43" spans="2:26" hidden="1">
      <c r="B43" s="386">
        <v>38</v>
      </c>
      <c r="C43" s="379"/>
      <c r="D43" s="380"/>
      <c r="E43" s="380"/>
      <c r="F43" s="420"/>
      <c r="G43" s="420"/>
      <c r="H43" s="380"/>
      <c r="I43" s="380"/>
      <c r="J43" s="380"/>
      <c r="K43" s="380"/>
      <c r="L43" s="380"/>
      <c r="M43" s="380"/>
      <c r="N43" s="380"/>
      <c r="O43" s="380"/>
      <c r="P43" s="381"/>
      <c r="Q43" s="380"/>
      <c r="R43" s="380"/>
      <c r="S43" s="380"/>
      <c r="T43" s="380"/>
      <c r="U43" s="380"/>
      <c r="V43" s="380"/>
      <c r="W43" s="381"/>
      <c r="X43" s="381"/>
      <c r="Y43" s="381"/>
      <c r="Z43" s="381"/>
    </row>
    <row r="44" spans="2:26" s="260" customFormat="1" hidden="1">
      <c r="B44" s="386">
        <v>39</v>
      </c>
      <c r="C44" s="379"/>
      <c r="D44" s="380"/>
      <c r="E44" s="380"/>
      <c r="F44" s="420"/>
      <c r="G44" s="420"/>
      <c r="H44" s="380"/>
      <c r="I44" s="380"/>
      <c r="J44" s="380"/>
      <c r="K44" s="380"/>
      <c r="L44" s="380"/>
      <c r="M44" s="380"/>
      <c r="N44" s="380"/>
      <c r="O44" s="380"/>
      <c r="P44" s="381"/>
      <c r="Q44" s="380"/>
      <c r="R44" s="380"/>
      <c r="S44" s="380"/>
      <c r="T44" s="380"/>
      <c r="U44" s="380"/>
      <c r="V44" s="380"/>
      <c r="W44" s="381"/>
      <c r="X44" s="381"/>
      <c r="Y44" s="381"/>
      <c r="Z44" s="381"/>
    </row>
    <row r="45" spans="2:26" hidden="1">
      <c r="B45" s="386">
        <v>40</v>
      </c>
      <c r="C45" s="379"/>
      <c r="D45" s="380"/>
      <c r="E45" s="380"/>
      <c r="F45" s="420"/>
      <c r="G45" s="420"/>
      <c r="H45" s="380"/>
      <c r="I45" s="380"/>
      <c r="J45" s="380"/>
      <c r="K45" s="380"/>
      <c r="L45" s="380"/>
      <c r="M45" s="380"/>
      <c r="N45" s="380"/>
      <c r="O45" s="380"/>
      <c r="P45" s="381"/>
      <c r="Q45" s="380"/>
      <c r="R45" s="380"/>
      <c r="S45" s="380"/>
      <c r="T45" s="380"/>
      <c r="U45" s="380"/>
      <c r="V45" s="380"/>
      <c r="W45" s="381"/>
      <c r="X45" s="381"/>
      <c r="Y45" s="381"/>
      <c r="Z45" s="381"/>
    </row>
    <row r="46" spans="2:26" hidden="1">
      <c r="B46" s="386">
        <v>41</v>
      </c>
      <c r="C46" s="379"/>
      <c r="D46" s="380"/>
      <c r="E46" s="380"/>
      <c r="F46" s="420"/>
      <c r="G46" s="420"/>
      <c r="H46" s="380"/>
      <c r="I46" s="380"/>
      <c r="J46" s="380"/>
      <c r="K46" s="380"/>
      <c r="L46" s="380"/>
      <c r="M46" s="380"/>
      <c r="N46" s="380"/>
      <c r="O46" s="380"/>
      <c r="P46" s="381"/>
      <c r="Q46" s="380"/>
      <c r="R46" s="380"/>
      <c r="S46" s="380"/>
      <c r="T46" s="380"/>
      <c r="U46" s="380"/>
      <c r="V46" s="380"/>
      <c r="W46" s="381"/>
      <c r="X46" s="381"/>
      <c r="Y46" s="381"/>
      <c r="Z46" s="381"/>
    </row>
    <row r="47" spans="2:26" hidden="1">
      <c r="B47" s="386">
        <v>42</v>
      </c>
      <c r="C47" s="379"/>
      <c r="D47" s="380"/>
      <c r="E47" s="380"/>
      <c r="F47" s="420"/>
      <c r="G47" s="420"/>
      <c r="H47" s="380"/>
      <c r="I47" s="380"/>
      <c r="J47" s="380"/>
      <c r="K47" s="380"/>
      <c r="L47" s="380"/>
      <c r="M47" s="380"/>
      <c r="N47" s="380"/>
      <c r="O47" s="380"/>
      <c r="P47" s="381"/>
      <c r="Q47" s="380"/>
      <c r="R47" s="380"/>
      <c r="S47" s="380"/>
      <c r="T47" s="380"/>
      <c r="U47" s="380"/>
      <c r="V47" s="380"/>
      <c r="W47" s="381"/>
      <c r="X47" s="381"/>
      <c r="Y47" s="381"/>
      <c r="Z47" s="381"/>
    </row>
    <row r="48" spans="2:26" hidden="1">
      <c r="B48" s="386">
        <v>43</v>
      </c>
      <c r="C48" s="379"/>
      <c r="D48" s="380"/>
      <c r="E48" s="380"/>
      <c r="F48" s="420"/>
      <c r="G48" s="420"/>
      <c r="H48" s="380"/>
      <c r="I48" s="380"/>
      <c r="J48" s="380"/>
      <c r="K48" s="380"/>
      <c r="L48" s="380"/>
      <c r="M48" s="380"/>
      <c r="N48" s="380"/>
      <c r="O48" s="380"/>
      <c r="P48" s="381"/>
      <c r="Q48" s="380"/>
      <c r="R48" s="380"/>
      <c r="S48" s="380"/>
      <c r="T48" s="380"/>
      <c r="U48" s="380"/>
      <c r="V48" s="380"/>
      <c r="W48" s="381"/>
      <c r="X48" s="381"/>
      <c r="Y48" s="381"/>
      <c r="Z48" s="381"/>
    </row>
    <row r="49" spans="2:26" hidden="1">
      <c r="B49" s="386">
        <v>44</v>
      </c>
      <c r="C49" s="379"/>
      <c r="D49" s="380"/>
      <c r="E49" s="380"/>
      <c r="F49" s="420"/>
      <c r="G49" s="420"/>
      <c r="H49" s="380"/>
      <c r="I49" s="380"/>
      <c r="J49" s="380"/>
      <c r="K49" s="380"/>
      <c r="L49" s="380"/>
      <c r="M49" s="380"/>
      <c r="N49" s="380"/>
      <c r="O49" s="380"/>
      <c r="P49" s="381"/>
      <c r="Q49" s="380"/>
      <c r="R49" s="380"/>
      <c r="S49" s="380"/>
      <c r="T49" s="380"/>
      <c r="U49" s="380"/>
      <c r="V49" s="380"/>
      <c r="W49" s="381"/>
      <c r="X49" s="381"/>
      <c r="Y49" s="381"/>
      <c r="Z49" s="381"/>
    </row>
    <row r="50" spans="2:26" hidden="1">
      <c r="B50" s="386">
        <v>45</v>
      </c>
      <c r="C50" s="379"/>
      <c r="D50" s="380"/>
      <c r="E50" s="380"/>
      <c r="F50" s="420"/>
      <c r="G50" s="420"/>
      <c r="H50" s="380"/>
      <c r="I50" s="380"/>
      <c r="J50" s="380"/>
      <c r="K50" s="380"/>
      <c r="L50" s="380"/>
      <c r="M50" s="380"/>
      <c r="N50" s="380"/>
      <c r="O50" s="380"/>
      <c r="P50" s="381"/>
      <c r="Q50" s="380"/>
      <c r="R50" s="380"/>
      <c r="S50" s="380"/>
      <c r="T50" s="380"/>
      <c r="U50" s="380"/>
      <c r="V50" s="380"/>
      <c r="W50" s="381"/>
      <c r="X50" s="381"/>
      <c r="Y50" s="381"/>
      <c r="Z50" s="381"/>
    </row>
    <row r="51" spans="2:26" hidden="1">
      <c r="B51" s="386">
        <v>46</v>
      </c>
      <c r="C51" s="379"/>
      <c r="D51" s="380"/>
      <c r="E51" s="380"/>
      <c r="F51" s="420"/>
      <c r="G51" s="420"/>
      <c r="H51" s="380"/>
      <c r="I51" s="380"/>
      <c r="J51" s="380"/>
      <c r="K51" s="380"/>
      <c r="L51" s="380"/>
      <c r="M51" s="380"/>
      <c r="N51" s="380"/>
      <c r="O51" s="380"/>
      <c r="P51" s="381"/>
      <c r="Q51" s="380"/>
      <c r="R51" s="380"/>
      <c r="S51" s="380"/>
      <c r="T51" s="380"/>
      <c r="U51" s="380"/>
      <c r="V51" s="380"/>
      <c r="W51" s="381"/>
      <c r="X51" s="381"/>
      <c r="Y51" s="381"/>
      <c r="Z51" s="381"/>
    </row>
    <row r="52" spans="2:26" hidden="1">
      <c r="B52" s="386">
        <v>47</v>
      </c>
      <c r="C52" s="379"/>
      <c r="D52" s="380"/>
      <c r="E52" s="380"/>
      <c r="F52" s="420"/>
      <c r="G52" s="420"/>
      <c r="H52" s="380"/>
      <c r="I52" s="380"/>
      <c r="J52" s="380"/>
      <c r="K52" s="380"/>
      <c r="L52" s="380"/>
      <c r="M52" s="380"/>
      <c r="N52" s="380"/>
      <c r="O52" s="380"/>
      <c r="P52" s="381"/>
      <c r="Q52" s="380"/>
      <c r="R52" s="380"/>
      <c r="S52" s="380"/>
      <c r="T52" s="380"/>
      <c r="U52" s="380"/>
      <c r="V52" s="380"/>
      <c r="W52" s="381"/>
      <c r="X52" s="381"/>
      <c r="Y52" s="381"/>
      <c r="Z52" s="381"/>
    </row>
    <row r="53" spans="2:26" hidden="1">
      <c r="B53" s="386">
        <v>48</v>
      </c>
      <c r="C53" s="379"/>
      <c r="D53" s="380"/>
      <c r="E53" s="380"/>
      <c r="F53" s="420"/>
      <c r="G53" s="420"/>
      <c r="H53" s="380"/>
      <c r="I53" s="380"/>
      <c r="J53" s="380"/>
      <c r="K53" s="380"/>
      <c r="L53" s="380"/>
      <c r="M53" s="380"/>
      <c r="N53" s="380"/>
      <c r="O53" s="380"/>
      <c r="P53" s="381"/>
      <c r="Q53" s="380"/>
      <c r="R53" s="380"/>
      <c r="S53" s="380"/>
      <c r="T53" s="380"/>
      <c r="U53" s="380"/>
      <c r="V53" s="380"/>
      <c r="W53" s="381"/>
      <c r="X53" s="381"/>
      <c r="Y53" s="381"/>
      <c r="Z53" s="381"/>
    </row>
    <row r="54" spans="2:26" hidden="1">
      <c r="B54" s="386">
        <v>49</v>
      </c>
      <c r="C54" s="379"/>
      <c r="D54" s="380"/>
      <c r="E54" s="380"/>
      <c r="F54" s="420"/>
      <c r="G54" s="420"/>
      <c r="H54" s="380"/>
      <c r="I54" s="380"/>
      <c r="J54" s="380"/>
      <c r="K54" s="380"/>
      <c r="L54" s="380"/>
      <c r="M54" s="380"/>
      <c r="N54" s="380"/>
      <c r="O54" s="380"/>
      <c r="P54" s="381"/>
      <c r="Q54" s="380"/>
      <c r="R54" s="380"/>
      <c r="S54" s="380"/>
      <c r="T54" s="380"/>
      <c r="U54" s="380"/>
      <c r="V54" s="380"/>
      <c r="W54" s="381"/>
      <c r="X54" s="381"/>
      <c r="Y54" s="381"/>
      <c r="Z54" s="381"/>
    </row>
    <row r="55" spans="2:26" hidden="1">
      <c r="B55" s="386">
        <v>50</v>
      </c>
      <c r="C55" s="379"/>
      <c r="D55" s="380"/>
      <c r="E55" s="419"/>
      <c r="F55" s="420"/>
      <c r="G55" s="420"/>
      <c r="H55" s="380"/>
      <c r="I55" s="380"/>
      <c r="J55" s="380"/>
      <c r="K55" s="380"/>
      <c r="L55" s="380"/>
      <c r="M55" s="380"/>
      <c r="N55" s="380"/>
      <c r="O55" s="380"/>
      <c r="P55" s="381"/>
      <c r="Q55" s="380"/>
      <c r="R55" s="380"/>
      <c r="S55" s="380"/>
      <c r="T55" s="380"/>
      <c r="U55" s="380"/>
      <c r="V55" s="380"/>
      <c r="W55" s="381"/>
      <c r="X55" s="381"/>
      <c r="Y55" s="381"/>
      <c r="Z55" s="381"/>
    </row>
    <row r="56" spans="2:26" hidden="1">
      <c r="B56" s="386">
        <v>51</v>
      </c>
      <c r="C56" s="379"/>
      <c r="D56" s="380"/>
      <c r="E56" s="419"/>
      <c r="F56" s="420"/>
      <c r="G56" s="420"/>
      <c r="H56" s="380"/>
      <c r="I56" s="380"/>
      <c r="J56" s="380"/>
      <c r="K56" s="380"/>
      <c r="L56" s="380"/>
      <c r="M56" s="380"/>
      <c r="N56" s="380"/>
      <c r="O56" s="380"/>
      <c r="P56" s="381"/>
      <c r="Q56" s="380"/>
      <c r="R56" s="380"/>
      <c r="S56" s="380"/>
      <c r="T56" s="380"/>
      <c r="U56" s="380"/>
      <c r="V56" s="380"/>
      <c r="W56" s="381"/>
      <c r="X56" s="381"/>
      <c r="Y56" s="381"/>
      <c r="Z56" s="381"/>
    </row>
    <row r="57" spans="2:26" hidden="1">
      <c r="B57" s="386">
        <v>52</v>
      </c>
      <c r="C57" s="379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1"/>
      <c r="Q57" s="380"/>
      <c r="R57" s="380"/>
      <c r="S57" s="380"/>
      <c r="T57" s="380"/>
      <c r="U57" s="380"/>
      <c r="V57" s="380"/>
      <c r="W57" s="381"/>
      <c r="X57" s="381"/>
      <c r="Y57" s="381"/>
      <c r="Z57" s="381"/>
    </row>
    <row r="58" spans="2:26" hidden="1">
      <c r="B58" s="386">
        <v>53</v>
      </c>
      <c r="C58" s="379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1"/>
      <c r="Q58" s="380"/>
      <c r="R58" s="380"/>
      <c r="S58" s="380"/>
      <c r="T58" s="380"/>
      <c r="U58" s="380"/>
      <c r="V58" s="380"/>
      <c r="W58" s="381"/>
      <c r="X58" s="381"/>
      <c r="Y58" s="381"/>
      <c r="Z58" s="381"/>
    </row>
    <row r="59" spans="2:26" hidden="1">
      <c r="B59" s="386">
        <v>54</v>
      </c>
      <c r="C59" s="379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1"/>
      <c r="Q59" s="380"/>
      <c r="R59" s="380"/>
      <c r="S59" s="380"/>
      <c r="T59" s="380"/>
      <c r="U59" s="380"/>
      <c r="V59" s="380"/>
      <c r="W59" s="381"/>
      <c r="X59" s="381"/>
      <c r="Y59" s="381"/>
      <c r="Z59" s="381"/>
    </row>
    <row r="60" spans="2:26" hidden="1">
      <c r="B60" s="386">
        <v>55</v>
      </c>
      <c r="C60" s="379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1"/>
      <c r="Q60" s="380"/>
      <c r="R60" s="380"/>
      <c r="S60" s="380"/>
      <c r="T60" s="380"/>
      <c r="U60" s="380"/>
      <c r="V60" s="380"/>
      <c r="W60" s="381"/>
      <c r="X60" s="381"/>
      <c r="Y60" s="381"/>
      <c r="Z60" s="381"/>
    </row>
    <row r="61" spans="2:26" hidden="1">
      <c r="B61" s="386">
        <v>56</v>
      </c>
      <c r="C61" s="388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1"/>
      <c r="Q61" s="380"/>
      <c r="R61" s="380"/>
      <c r="S61" s="380"/>
      <c r="T61" s="380"/>
      <c r="U61" s="380"/>
      <c r="V61" s="380"/>
      <c r="W61" s="381"/>
      <c r="X61" s="381"/>
      <c r="Y61" s="381"/>
      <c r="Z61" s="381"/>
    </row>
    <row r="62" spans="2:26" hidden="1">
      <c r="B62" s="386">
        <v>57</v>
      </c>
      <c r="C62" s="388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1"/>
      <c r="Q62" s="380"/>
      <c r="R62" s="380"/>
      <c r="S62" s="380"/>
      <c r="T62" s="380"/>
      <c r="U62" s="380"/>
      <c r="V62" s="380"/>
      <c r="W62" s="381"/>
      <c r="X62" s="381"/>
      <c r="Y62" s="381"/>
      <c r="Z62" s="381"/>
    </row>
    <row r="63" spans="2:26" hidden="1">
      <c r="B63" s="386">
        <v>58</v>
      </c>
      <c r="C63" s="388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1"/>
      <c r="Q63" s="380"/>
      <c r="R63" s="380"/>
      <c r="S63" s="380"/>
      <c r="T63" s="380"/>
      <c r="U63" s="380"/>
      <c r="V63" s="380"/>
      <c r="W63" s="381"/>
      <c r="X63" s="381"/>
      <c r="Y63" s="381"/>
      <c r="Z63" s="381"/>
    </row>
    <row r="64" spans="2:26" hidden="1">
      <c r="B64" s="386">
        <v>59</v>
      </c>
      <c r="C64" s="388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1"/>
      <c r="Q64" s="380"/>
      <c r="R64" s="380"/>
      <c r="S64" s="380"/>
      <c r="T64" s="380"/>
      <c r="U64" s="380"/>
      <c r="V64" s="380"/>
      <c r="W64" s="381"/>
      <c r="X64" s="381"/>
      <c r="Y64" s="381"/>
      <c r="Z64" s="381"/>
    </row>
    <row r="65" spans="2:26" hidden="1">
      <c r="B65" s="386">
        <v>60</v>
      </c>
      <c r="C65" s="388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1"/>
      <c r="Q65" s="380"/>
      <c r="R65" s="380"/>
      <c r="S65" s="380"/>
      <c r="T65" s="380"/>
      <c r="U65" s="380"/>
      <c r="V65" s="380"/>
      <c r="W65" s="381"/>
      <c r="X65" s="381"/>
      <c r="Y65" s="381"/>
      <c r="Z65" s="381"/>
    </row>
    <row r="66" spans="2:26" hidden="1">
      <c r="B66" s="386">
        <v>61</v>
      </c>
      <c r="C66" s="388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1"/>
      <c r="Q66" s="380"/>
      <c r="R66" s="380"/>
      <c r="S66" s="380"/>
      <c r="T66" s="380"/>
      <c r="U66" s="380"/>
      <c r="V66" s="380"/>
      <c r="W66" s="381"/>
      <c r="X66" s="381"/>
      <c r="Y66" s="381"/>
      <c r="Z66" s="381"/>
    </row>
    <row r="67" spans="2:26" hidden="1">
      <c r="B67" s="386">
        <v>62</v>
      </c>
      <c r="C67" s="388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1"/>
      <c r="Q67" s="380"/>
      <c r="R67" s="380"/>
      <c r="S67" s="380"/>
      <c r="T67" s="380"/>
      <c r="U67" s="380"/>
      <c r="V67" s="380"/>
      <c r="W67" s="381"/>
      <c r="X67" s="381"/>
      <c r="Y67" s="381"/>
      <c r="Z67" s="381"/>
    </row>
    <row r="68" spans="2:26" hidden="1">
      <c r="B68" s="386">
        <v>63</v>
      </c>
      <c r="C68" s="388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1"/>
      <c r="Q68" s="380"/>
      <c r="R68" s="380"/>
      <c r="S68" s="380"/>
      <c r="T68" s="380"/>
      <c r="U68" s="380"/>
      <c r="V68" s="380"/>
      <c r="W68" s="381"/>
      <c r="X68" s="381"/>
      <c r="Y68" s="381"/>
      <c r="Z68" s="381"/>
    </row>
    <row r="69" spans="2:26" hidden="1">
      <c r="B69" s="386">
        <v>64</v>
      </c>
      <c r="C69" s="388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1"/>
      <c r="Q69" s="380"/>
      <c r="R69" s="380"/>
      <c r="S69" s="380"/>
      <c r="T69" s="380"/>
      <c r="U69" s="380"/>
      <c r="V69" s="380"/>
      <c r="W69" s="381"/>
      <c r="X69" s="381"/>
      <c r="Y69" s="381"/>
      <c r="Z69" s="381"/>
    </row>
    <row r="70" spans="2:26" hidden="1">
      <c r="B70" s="386">
        <v>65</v>
      </c>
      <c r="C70" s="388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1"/>
      <c r="Q70" s="380"/>
      <c r="R70" s="380"/>
      <c r="S70" s="380"/>
      <c r="T70" s="380"/>
      <c r="U70" s="380"/>
      <c r="V70" s="380"/>
      <c r="W70" s="381"/>
      <c r="X70" s="381"/>
      <c r="Y70" s="381"/>
      <c r="Z70" s="381"/>
    </row>
    <row r="71" spans="2:26" hidden="1">
      <c r="B71" s="386">
        <v>66</v>
      </c>
      <c r="C71" s="388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1"/>
      <c r="Q71" s="380"/>
      <c r="R71" s="380"/>
      <c r="S71" s="380"/>
      <c r="T71" s="380"/>
      <c r="U71" s="380"/>
      <c r="V71" s="380"/>
      <c r="W71" s="381"/>
      <c r="X71" s="381"/>
      <c r="Y71" s="381"/>
      <c r="Z71" s="381"/>
    </row>
    <row r="72" spans="2:26" hidden="1">
      <c r="B72" s="386">
        <v>67</v>
      </c>
      <c r="C72" s="388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1"/>
      <c r="Q72" s="380"/>
      <c r="R72" s="380"/>
      <c r="S72" s="380"/>
      <c r="T72" s="380"/>
      <c r="U72" s="380"/>
      <c r="V72" s="380"/>
      <c r="W72" s="381"/>
      <c r="X72" s="381"/>
      <c r="Y72" s="381"/>
      <c r="Z72" s="381"/>
    </row>
    <row r="73" spans="2:26" hidden="1">
      <c r="B73" s="386">
        <v>68</v>
      </c>
      <c r="C73" s="388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1"/>
      <c r="Q73" s="380"/>
      <c r="R73" s="380"/>
      <c r="S73" s="380"/>
      <c r="T73" s="380"/>
      <c r="U73" s="380"/>
      <c r="V73" s="380"/>
      <c r="W73" s="381"/>
      <c r="X73" s="381"/>
      <c r="Y73" s="381"/>
      <c r="Z73" s="381"/>
    </row>
    <row r="74" spans="2:26" hidden="1">
      <c r="B74" s="386">
        <v>69</v>
      </c>
      <c r="C74" s="388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1"/>
      <c r="Q74" s="380"/>
      <c r="R74" s="380"/>
      <c r="S74" s="380"/>
      <c r="T74" s="380"/>
      <c r="U74" s="380"/>
      <c r="V74" s="380"/>
      <c r="W74" s="381"/>
      <c r="X74" s="381"/>
      <c r="Y74" s="381"/>
      <c r="Z74" s="381"/>
    </row>
    <row r="75" spans="2:26" hidden="1">
      <c r="B75" s="386">
        <v>70</v>
      </c>
      <c r="C75" s="388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1"/>
      <c r="Q75" s="380"/>
      <c r="R75" s="380"/>
      <c r="S75" s="380"/>
      <c r="T75" s="380"/>
      <c r="U75" s="380"/>
      <c r="V75" s="380"/>
      <c r="W75" s="381"/>
      <c r="X75" s="381"/>
      <c r="Y75" s="381"/>
      <c r="Z75" s="381"/>
    </row>
    <row r="76" spans="2:26" hidden="1">
      <c r="B76" s="386">
        <v>71</v>
      </c>
      <c r="C76" s="388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1"/>
      <c r="Q76" s="380"/>
      <c r="R76" s="380"/>
      <c r="S76" s="380"/>
      <c r="T76" s="380"/>
      <c r="U76" s="380"/>
      <c r="V76" s="380"/>
      <c r="W76" s="381"/>
      <c r="X76" s="381"/>
      <c r="Y76" s="381"/>
      <c r="Z76" s="381"/>
    </row>
    <row r="77" spans="2:26" hidden="1">
      <c r="B77" s="386">
        <v>72</v>
      </c>
      <c r="C77" s="388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1"/>
      <c r="Q77" s="380"/>
      <c r="R77" s="380"/>
      <c r="S77" s="380"/>
      <c r="T77" s="380"/>
      <c r="U77" s="380"/>
      <c r="V77" s="380"/>
      <c r="W77" s="381"/>
      <c r="X77" s="381"/>
      <c r="Y77" s="381"/>
      <c r="Z77" s="381"/>
    </row>
    <row r="78" spans="2:26" hidden="1">
      <c r="B78" s="386">
        <v>73</v>
      </c>
      <c r="C78" s="388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1"/>
      <c r="Q78" s="380"/>
      <c r="R78" s="380"/>
      <c r="S78" s="380"/>
      <c r="T78" s="380"/>
      <c r="U78" s="380"/>
      <c r="V78" s="380"/>
      <c r="W78" s="381"/>
      <c r="X78" s="381"/>
      <c r="Y78" s="381"/>
      <c r="Z78" s="381"/>
    </row>
    <row r="79" spans="2:26" hidden="1">
      <c r="B79" s="386">
        <v>74</v>
      </c>
      <c r="C79" s="388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1"/>
      <c r="Q79" s="380"/>
      <c r="R79" s="380"/>
      <c r="S79" s="380"/>
      <c r="T79" s="380"/>
      <c r="U79" s="380"/>
      <c r="V79" s="380"/>
      <c r="W79" s="381"/>
      <c r="X79" s="381"/>
      <c r="Y79" s="381"/>
      <c r="Z79" s="381"/>
    </row>
    <row r="80" spans="2:26" hidden="1">
      <c r="B80" s="386">
        <v>75</v>
      </c>
      <c r="C80" s="388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1"/>
      <c r="Q80" s="380"/>
      <c r="R80" s="380"/>
      <c r="S80" s="380"/>
      <c r="T80" s="380"/>
      <c r="U80" s="380"/>
      <c r="V80" s="380"/>
      <c r="W80" s="381"/>
      <c r="X80" s="381"/>
      <c r="Y80" s="381"/>
      <c r="Z80" s="381"/>
    </row>
    <row r="81" spans="2:26" hidden="1">
      <c r="B81" s="386">
        <v>76</v>
      </c>
      <c r="C81" s="388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1"/>
      <c r="Q81" s="380"/>
      <c r="R81" s="380"/>
      <c r="S81" s="380"/>
      <c r="T81" s="380"/>
      <c r="U81" s="380"/>
      <c r="V81" s="380"/>
      <c r="W81" s="381"/>
      <c r="X81" s="381"/>
      <c r="Y81" s="381"/>
      <c r="Z81" s="381"/>
    </row>
    <row r="82" spans="2:26" hidden="1">
      <c r="B82" s="386">
        <v>77</v>
      </c>
      <c r="C82" s="388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1"/>
      <c r="Q82" s="380"/>
      <c r="R82" s="380"/>
      <c r="S82" s="380"/>
      <c r="T82" s="380"/>
      <c r="U82" s="380"/>
      <c r="V82" s="380"/>
      <c r="W82" s="381"/>
      <c r="X82" s="381"/>
      <c r="Y82" s="381"/>
      <c r="Z82" s="381"/>
    </row>
    <row r="83" spans="2:26" hidden="1">
      <c r="B83" s="386">
        <v>78</v>
      </c>
      <c r="C83" s="388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1"/>
      <c r="Q83" s="380"/>
      <c r="R83" s="380"/>
      <c r="S83" s="380"/>
      <c r="T83" s="380"/>
      <c r="U83" s="380"/>
      <c r="V83" s="380"/>
      <c r="W83" s="381"/>
      <c r="X83" s="381"/>
      <c r="Y83" s="381"/>
      <c r="Z83" s="381"/>
    </row>
    <row r="84" spans="2:26" hidden="1">
      <c r="B84" s="386">
        <v>79</v>
      </c>
      <c r="C84" s="388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1"/>
      <c r="Q84" s="380"/>
      <c r="R84" s="380"/>
      <c r="S84" s="380"/>
      <c r="T84" s="380"/>
      <c r="U84" s="380"/>
      <c r="V84" s="380"/>
      <c r="W84" s="381"/>
      <c r="X84" s="381"/>
      <c r="Y84" s="381"/>
      <c r="Z84" s="381"/>
    </row>
    <row r="85" spans="2:26" hidden="1">
      <c r="B85" s="386">
        <v>80</v>
      </c>
      <c r="C85" s="389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1"/>
      <c r="Q85" s="390"/>
      <c r="R85" s="390"/>
      <c r="S85" s="390"/>
      <c r="T85" s="390"/>
      <c r="U85" s="390"/>
      <c r="V85" s="390"/>
      <c r="W85" s="391"/>
      <c r="X85" s="391"/>
      <c r="Y85" s="391"/>
      <c r="Z85" s="391"/>
    </row>
    <row r="86" spans="2:26" hidden="1"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</row>
    <row r="87" spans="2:26" hidden="1"/>
    <row r="88" spans="2:26" hidden="1"/>
    <row r="89" spans="2:26" hidden="1"/>
    <row r="90" spans="2:26" hidden="1"/>
    <row r="91" spans="2:26" hidden="1"/>
    <row r="92" spans="2:26" hidden="1"/>
    <row r="93" spans="2:26" hidden="1"/>
    <row r="94" spans="2:26" hidden="1"/>
    <row r="95" spans="2:26" hidden="1"/>
    <row r="96" spans="2:26" hidden="1"/>
    <row r="97" hidden="1"/>
    <row r="98" hidden="1"/>
    <row r="99" hidden="1"/>
  </sheetData>
  <sortState ref="C6:Z31">
    <sortCondition descending="1" ref="P6:P31"/>
  </sortState>
  <mergeCells count="1">
    <mergeCell ref="E3:V3"/>
  </mergeCells>
  <phoneticPr fontId="28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topLeftCell="A7" zoomScale="70" zoomScaleNormal="70" workbookViewId="0">
      <selection activeCell="AH15" sqref="AH15"/>
    </sheetView>
  </sheetViews>
  <sheetFormatPr defaultRowHeight="14.3"/>
  <cols>
    <col min="1" max="1" width="3.625"/>
    <col min="2" max="2" width="10.75"/>
    <col min="3" max="3" width="7.75"/>
    <col min="4" max="4" width="7.125" bestFit="1" customWidth="1"/>
    <col min="5" max="5" width="21.875"/>
    <col min="6" max="7" width="8.75" bestFit="1" customWidth="1"/>
    <col min="8" max="8" width="2" customWidth="1"/>
    <col min="9" max="9" width="1.75"/>
    <col min="10" max="10" width="10.75"/>
    <col min="11" max="11" width="7.75"/>
    <col min="12" max="12" width="6.75"/>
    <col min="13" max="13" width="22.25"/>
    <col min="14" max="14" width="8.75"/>
    <col min="16" max="16" width="0" hidden="1" customWidth="1"/>
    <col min="18" max="18" width="8.625"/>
    <col min="19" max="21" width="0" hidden="1" customWidth="1"/>
    <col min="22" max="22" width="18.375" hidden="1" customWidth="1"/>
    <col min="23" max="24" width="0" hidden="1" customWidth="1"/>
    <col min="25" max="25" width="0" style="271" hidden="1" customWidth="1"/>
    <col min="26" max="29" width="0" hidden="1" customWidth="1"/>
    <col min="30" max="30" width="18.375" hidden="1" customWidth="1"/>
    <col min="31" max="32" width="0" hidden="1" customWidth="1"/>
    <col min="33" max="1025" width="8.625"/>
  </cols>
  <sheetData>
    <row r="1" spans="2:32" ht="41.95" customHeight="1">
      <c r="B1" s="509" t="s">
        <v>350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119"/>
      <c r="Q1" s="119"/>
      <c r="R1" s="119"/>
      <c r="S1" s="119"/>
      <c r="T1" s="119"/>
      <c r="U1" s="119"/>
    </row>
    <row r="2" spans="2:32" ht="23.95" customHeight="1">
      <c r="B2" s="511" t="str">
        <f>"규정 타석 : "
&amp;Standing!Q16*2&amp;"타석"
&amp;"(PA &gt;="&amp;Standing!Q16*"2"&amp;""
&amp; " (Game "
&amp; Standing!Q16 &amp; " x 2)"</f>
        <v>규정 타석 : 28타석(PA &gt;=28 (Game 14 x 2)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119"/>
      <c r="Q2" s="119"/>
      <c r="R2" s="119"/>
      <c r="S2" s="119"/>
      <c r="T2" s="119"/>
      <c r="U2" s="119"/>
    </row>
    <row r="3" spans="2:32" ht="23.8">
      <c r="B3" s="392" t="s">
        <v>109</v>
      </c>
      <c r="C3" s="393" t="s">
        <v>120</v>
      </c>
      <c r="D3" s="393" t="s">
        <v>6</v>
      </c>
      <c r="E3" s="393" t="s">
        <v>121</v>
      </c>
      <c r="F3" s="393" t="s">
        <v>122</v>
      </c>
      <c r="G3" s="394" t="s">
        <v>89</v>
      </c>
      <c r="H3" s="395"/>
      <c r="I3" s="159"/>
      <c r="J3" s="396" t="s">
        <v>113</v>
      </c>
      <c r="K3" s="397" t="s">
        <v>120</v>
      </c>
      <c r="L3" s="397" t="s">
        <v>6</v>
      </c>
      <c r="M3" s="397" t="s">
        <v>121</v>
      </c>
      <c r="N3" s="398" t="s">
        <v>122</v>
      </c>
      <c r="O3" s="397" t="s">
        <v>92</v>
      </c>
      <c r="P3" s="127"/>
      <c r="Q3" s="127"/>
      <c r="R3" s="127"/>
      <c r="S3" s="120" t="s">
        <v>109</v>
      </c>
      <c r="T3" s="121" t="s">
        <v>120</v>
      </c>
      <c r="U3" s="121" t="s">
        <v>6</v>
      </c>
      <c r="V3" s="121" t="s">
        <v>121</v>
      </c>
      <c r="W3" s="121" t="s">
        <v>122</v>
      </c>
      <c r="X3" s="122" t="s">
        <v>89</v>
      </c>
      <c r="Y3" s="272"/>
      <c r="Z3" s="123"/>
      <c r="AA3" s="124" t="s">
        <v>113</v>
      </c>
      <c r="AB3" s="125" t="s">
        <v>120</v>
      </c>
      <c r="AC3" s="125" t="s">
        <v>6</v>
      </c>
      <c r="AD3" s="125" t="s">
        <v>121</v>
      </c>
      <c r="AE3" s="126" t="s">
        <v>122</v>
      </c>
      <c r="AF3" s="125" t="s">
        <v>92</v>
      </c>
    </row>
    <row r="4" spans="2:32" ht="23.8">
      <c r="B4" s="425">
        <v>1</v>
      </c>
      <c r="C4" s="379" t="s">
        <v>1</v>
      </c>
      <c r="D4" s="423">
        <v>29</v>
      </c>
      <c r="E4" s="421" t="s">
        <v>388</v>
      </c>
      <c r="F4" s="247" t="e">
        <f>VLOOKUP($E4,'Comb Batting Stat'!$E$6:$Z$99,2,0)</f>
        <v>#N/A</v>
      </c>
      <c r="G4" s="248" t="e">
        <f>VLOOKUP($E4,'Comb Batting Stat'!$E$6:$Z$99,12,FALSE)</f>
        <v>#N/A</v>
      </c>
      <c r="H4" s="426"/>
      <c r="I4" s="427"/>
      <c r="J4" s="425">
        <v>1</v>
      </c>
      <c r="K4" s="379" t="s">
        <v>1</v>
      </c>
      <c r="L4" s="423">
        <v>7</v>
      </c>
      <c r="M4" s="423" t="s">
        <v>361</v>
      </c>
      <c r="N4" s="247" t="e">
        <f>VLOOKUP($M4,'Comb Batting Stat'!$E$6:$Z$99,2,0)</f>
        <v>#N/A</v>
      </c>
      <c r="O4" s="428" t="e">
        <f>VLOOKUP($M4,'Comb Batting Stat'!$E$6:$Z$99,16,FALSE)</f>
        <v>#N/A</v>
      </c>
      <c r="P4" s="129"/>
      <c r="S4" s="251">
        <v>1</v>
      </c>
      <c r="T4" s="204" t="s">
        <v>1</v>
      </c>
      <c r="U4" s="246">
        <v>14</v>
      </c>
      <c r="V4" s="247" t="s">
        <v>358</v>
      </c>
      <c r="W4" s="246">
        <v>1</v>
      </c>
      <c r="X4" s="237">
        <v>1</v>
      </c>
      <c r="Y4" s="273"/>
      <c r="Z4" s="128"/>
      <c r="AA4" s="251">
        <v>1</v>
      </c>
      <c r="AB4" s="204" t="s">
        <v>1</v>
      </c>
      <c r="AC4" s="244">
        <v>19</v>
      </c>
      <c r="AD4" s="244" t="s">
        <v>359</v>
      </c>
      <c r="AE4" s="244">
        <v>1</v>
      </c>
      <c r="AF4" s="244">
        <v>2</v>
      </c>
    </row>
    <row r="5" spans="2:32" ht="23.8">
      <c r="B5" s="425">
        <v>2</v>
      </c>
      <c r="C5" s="379" t="s">
        <v>1</v>
      </c>
      <c r="D5" s="423">
        <v>42</v>
      </c>
      <c r="E5" s="423" t="s">
        <v>365</v>
      </c>
      <c r="F5" s="247" t="e">
        <f>VLOOKUP($E5,'Comb Batting Stat'!$E$6:$Z$99,2,0)</f>
        <v>#N/A</v>
      </c>
      <c r="G5" s="248" t="e">
        <f>VLOOKUP($E5,'Comb Batting Stat'!$E$6:$Z$99,12,FALSE)</f>
        <v>#N/A</v>
      </c>
      <c r="H5" s="426"/>
      <c r="I5" s="427"/>
      <c r="J5" s="425">
        <v>2</v>
      </c>
      <c r="K5" s="379" t="s">
        <v>3</v>
      </c>
      <c r="L5" s="380">
        <v>3</v>
      </c>
      <c r="M5" s="380" t="s">
        <v>405</v>
      </c>
      <c r="N5" s="247" t="e">
        <f>VLOOKUP($M5,'Comb Batting Stat'!$E$6:$Z$99,2,0)</f>
        <v>#N/A</v>
      </c>
      <c r="O5" s="428" t="e">
        <f>VLOOKUP($M5,'Comb Batting Stat'!$E$6:$Z$99,16,FALSE)</f>
        <v>#N/A</v>
      </c>
      <c r="P5" s="129"/>
      <c r="S5" s="251">
        <v>2</v>
      </c>
      <c r="T5" s="204" t="s">
        <v>1</v>
      </c>
      <c r="U5" s="246">
        <v>19</v>
      </c>
      <c r="V5" s="247" t="s">
        <v>359</v>
      </c>
      <c r="W5" s="246">
        <v>1</v>
      </c>
      <c r="X5" s="237">
        <v>1</v>
      </c>
      <c r="Y5" s="273"/>
      <c r="Z5" s="128"/>
      <c r="AA5" s="251">
        <v>2</v>
      </c>
      <c r="AB5" s="204" t="s">
        <v>1</v>
      </c>
      <c r="AC5" s="246">
        <v>7</v>
      </c>
      <c r="AD5" s="246" t="s">
        <v>361</v>
      </c>
      <c r="AE5" s="246">
        <v>1</v>
      </c>
      <c r="AF5" s="246">
        <v>2</v>
      </c>
    </row>
    <row r="6" spans="2:32" ht="23.8">
      <c r="B6" s="425">
        <v>3</v>
      </c>
      <c r="C6" s="379" t="s">
        <v>1</v>
      </c>
      <c r="D6" s="423">
        <v>2</v>
      </c>
      <c r="E6" s="423" t="s">
        <v>363</v>
      </c>
      <c r="F6" s="247" t="e">
        <f>VLOOKUP($E6,'Comb Batting Stat'!$E$6:$Z$99,2,0)</f>
        <v>#N/A</v>
      </c>
      <c r="G6" s="248" t="e">
        <f>VLOOKUP($E6,'Comb Batting Stat'!$E$6:$Z$99,12,FALSE)</f>
        <v>#N/A</v>
      </c>
      <c r="H6" s="426"/>
      <c r="I6" s="427"/>
      <c r="J6" s="425">
        <v>3</v>
      </c>
      <c r="K6" s="379" t="s">
        <v>0</v>
      </c>
      <c r="L6" s="420">
        <v>72</v>
      </c>
      <c r="M6" s="420" t="s">
        <v>356</v>
      </c>
      <c r="N6" s="247">
        <f>VLOOKUP($M6,'Comb Batting Stat'!$E$6:$Z$99,2,0)</f>
        <v>1</v>
      </c>
      <c r="O6" s="428">
        <f>VLOOKUP($M6,'Comb Batting Stat'!$E$6:$Z$99,16,FALSE)</f>
        <v>2</v>
      </c>
      <c r="P6" s="129"/>
      <c r="S6" s="251">
        <v>2</v>
      </c>
      <c r="T6" s="182" t="s">
        <v>1</v>
      </c>
      <c r="U6" s="246">
        <v>8</v>
      </c>
      <c r="V6" s="247" t="s">
        <v>360</v>
      </c>
      <c r="W6" s="246">
        <v>1</v>
      </c>
      <c r="X6" s="237">
        <v>0.75</v>
      </c>
      <c r="Y6" s="273"/>
      <c r="Z6" s="128"/>
      <c r="AA6" s="251">
        <v>2</v>
      </c>
      <c r="AB6" s="204" t="s">
        <v>1</v>
      </c>
      <c r="AC6" s="246">
        <v>8</v>
      </c>
      <c r="AD6" s="246" t="s">
        <v>360</v>
      </c>
      <c r="AE6" s="246">
        <v>1</v>
      </c>
      <c r="AF6" s="246">
        <v>1</v>
      </c>
    </row>
    <row r="7" spans="2:32" ht="23.8">
      <c r="B7" s="425">
        <v>4</v>
      </c>
      <c r="C7" s="379" t="s">
        <v>0</v>
      </c>
      <c r="D7" s="420">
        <v>5</v>
      </c>
      <c r="E7" s="420" t="s">
        <v>416</v>
      </c>
      <c r="F7" s="247">
        <f>VLOOKUP($E7,'Comb Batting Stat'!$E$6:$Z$99,2,0)</f>
        <v>1</v>
      </c>
      <c r="G7" s="248">
        <f>VLOOKUP($E7,'Comb Batting Stat'!$E$6:$Z$99,12,FALSE)</f>
        <v>0.25</v>
      </c>
      <c r="H7" s="426"/>
      <c r="I7" s="427"/>
      <c r="J7" s="425">
        <v>4</v>
      </c>
      <c r="K7" s="379" t="s">
        <v>1</v>
      </c>
      <c r="L7" s="423">
        <v>31</v>
      </c>
      <c r="M7" s="421" t="s">
        <v>367</v>
      </c>
      <c r="N7" s="247" t="e">
        <f>VLOOKUP($M7,'Comb Batting Stat'!$E$6:$Z$99,2,0)</f>
        <v>#N/A</v>
      </c>
      <c r="O7" s="428" t="e">
        <f>VLOOKUP($M7,'Comb Batting Stat'!$E$6:$Z$99,16,FALSE)</f>
        <v>#N/A</v>
      </c>
      <c r="P7" s="129"/>
      <c r="S7" s="251">
        <v>4</v>
      </c>
      <c r="T7" s="182" t="s">
        <v>1</v>
      </c>
      <c r="U7" s="244">
        <v>6</v>
      </c>
      <c r="V7" s="247" t="s">
        <v>362</v>
      </c>
      <c r="W7" s="244">
        <v>1</v>
      </c>
      <c r="X7" s="203">
        <v>0.66700000000000004</v>
      </c>
      <c r="Y7" s="273"/>
      <c r="Z7" s="128"/>
      <c r="AA7" s="251">
        <v>4</v>
      </c>
      <c r="AB7" s="182" t="s">
        <v>1</v>
      </c>
      <c r="AC7" s="246">
        <v>6</v>
      </c>
      <c r="AD7" s="246" t="s">
        <v>362</v>
      </c>
      <c r="AE7" s="246">
        <v>1</v>
      </c>
      <c r="AF7" s="246">
        <v>1</v>
      </c>
    </row>
    <row r="8" spans="2:32" ht="23.8">
      <c r="B8" s="425">
        <v>5</v>
      </c>
      <c r="C8" s="379" t="s">
        <v>1</v>
      </c>
      <c r="D8" s="423">
        <v>6</v>
      </c>
      <c r="E8" s="423" t="s">
        <v>362</v>
      </c>
      <c r="F8" s="247" t="e">
        <f>VLOOKUP($E8,'Comb Batting Stat'!$E$6:$Z$99,2,0)</f>
        <v>#N/A</v>
      </c>
      <c r="G8" s="248" t="e">
        <f>VLOOKUP($E8,'Comb Batting Stat'!$E$6:$Z$99,12,FALSE)</f>
        <v>#N/A</v>
      </c>
      <c r="H8" s="426"/>
      <c r="I8" s="427"/>
      <c r="J8" s="425">
        <v>5</v>
      </c>
      <c r="K8" s="379" t="s">
        <v>1</v>
      </c>
      <c r="L8" s="423">
        <v>19</v>
      </c>
      <c r="M8" s="423" t="s">
        <v>359</v>
      </c>
      <c r="N8" s="247" t="e">
        <f>VLOOKUP($M8,'Comb Batting Stat'!$E$6:$Z$99,2,0)</f>
        <v>#N/A</v>
      </c>
      <c r="O8" s="428" t="e">
        <f>VLOOKUP($M8,'Comb Batting Stat'!$E$6:$Z$99,16,FALSE)</f>
        <v>#N/A</v>
      </c>
      <c r="P8" s="129"/>
      <c r="S8" s="251">
        <v>5</v>
      </c>
      <c r="T8" s="204" t="s">
        <v>1</v>
      </c>
      <c r="U8" s="246">
        <v>7</v>
      </c>
      <c r="V8" s="247" t="s">
        <v>361</v>
      </c>
      <c r="W8" s="246">
        <v>1</v>
      </c>
      <c r="X8" s="237">
        <v>0.66700000000000004</v>
      </c>
      <c r="Y8" s="273"/>
      <c r="Z8" s="128"/>
      <c r="AA8" s="251">
        <v>5</v>
      </c>
      <c r="AB8" s="204" t="s">
        <v>0</v>
      </c>
      <c r="AC8" s="246">
        <v>24</v>
      </c>
      <c r="AD8" s="246" t="s">
        <v>355</v>
      </c>
      <c r="AE8" s="246">
        <v>1</v>
      </c>
      <c r="AF8" s="246">
        <v>1</v>
      </c>
    </row>
    <row r="9" spans="2:32" ht="23.8">
      <c r="B9" s="425">
        <v>6</v>
      </c>
      <c r="C9" s="379" t="s">
        <v>0</v>
      </c>
      <c r="D9" s="420">
        <v>24</v>
      </c>
      <c r="E9" s="420" t="s">
        <v>355</v>
      </c>
      <c r="F9" s="247">
        <f>VLOOKUP($E9,'Comb Batting Stat'!$E$6:$Z$99,2,0)</f>
        <v>1</v>
      </c>
      <c r="G9" s="248">
        <f>VLOOKUP($E9,'Comb Batting Stat'!$E$6:$Z$99,12,FALSE)</f>
        <v>0.25</v>
      </c>
      <c r="H9" s="426"/>
      <c r="I9" s="427"/>
      <c r="J9" s="425">
        <v>6</v>
      </c>
      <c r="K9" s="379" t="s">
        <v>0</v>
      </c>
      <c r="L9" s="420">
        <v>47</v>
      </c>
      <c r="M9" s="420" t="s">
        <v>354</v>
      </c>
      <c r="N9" s="247">
        <f>VLOOKUP($M9,'Comb Batting Stat'!$E$6:$Z$99,2,0)</f>
        <v>1</v>
      </c>
      <c r="O9" s="428">
        <f>VLOOKUP($M9,'Comb Batting Stat'!$E$6:$Z$99,16,FALSE)</f>
        <v>1</v>
      </c>
      <c r="P9" s="129"/>
      <c r="S9" s="251">
        <v>6</v>
      </c>
      <c r="T9" s="182" t="s">
        <v>0</v>
      </c>
      <c r="U9" s="246">
        <v>24</v>
      </c>
      <c r="V9" s="247" t="s">
        <v>355</v>
      </c>
      <c r="W9" s="246">
        <v>1</v>
      </c>
      <c r="X9" s="237">
        <v>0.5</v>
      </c>
      <c r="Y9" s="273"/>
      <c r="Z9" s="128"/>
      <c r="AA9" s="251">
        <v>6</v>
      </c>
      <c r="AB9" s="182" t="s">
        <v>1</v>
      </c>
      <c r="AC9" s="244">
        <v>26</v>
      </c>
      <c r="AD9" s="244" t="s">
        <v>366</v>
      </c>
      <c r="AE9" s="244">
        <v>1</v>
      </c>
      <c r="AF9" s="244">
        <v>1</v>
      </c>
    </row>
    <row r="10" spans="2:32" ht="23.8">
      <c r="B10" s="425">
        <v>7</v>
      </c>
      <c r="C10" s="379" t="s">
        <v>1</v>
      </c>
      <c r="D10" s="423">
        <v>31</v>
      </c>
      <c r="E10" s="421" t="s">
        <v>367</v>
      </c>
      <c r="F10" s="247" t="e">
        <f>VLOOKUP($E10,'Comb Batting Stat'!$E$6:$Z$99,2,0)</f>
        <v>#N/A</v>
      </c>
      <c r="G10" s="248" t="e">
        <f>VLOOKUP($E10,'Comb Batting Stat'!$E$6:$Z$99,12,FALSE)</f>
        <v>#N/A</v>
      </c>
      <c r="H10" s="426"/>
      <c r="I10" s="427"/>
      <c r="J10" s="425">
        <v>7</v>
      </c>
      <c r="K10" s="379" t="s">
        <v>3</v>
      </c>
      <c r="L10" s="380">
        <v>7</v>
      </c>
      <c r="M10" s="380" t="s">
        <v>404</v>
      </c>
      <c r="N10" s="247" t="e">
        <f>VLOOKUP($M10,'Comb Batting Stat'!$E$6:$Z$99,2,0)</f>
        <v>#N/A</v>
      </c>
      <c r="O10" s="428" t="e">
        <f>VLOOKUP($M10,'Comb Batting Stat'!$E$6:$Z$99,16,FALSE)</f>
        <v>#N/A</v>
      </c>
      <c r="P10" s="131"/>
      <c r="S10" s="251">
        <v>7</v>
      </c>
      <c r="T10" s="182" t="s">
        <v>0</v>
      </c>
      <c r="U10" s="246">
        <v>23</v>
      </c>
      <c r="V10" s="247" t="s">
        <v>352</v>
      </c>
      <c r="W10" s="246">
        <v>1</v>
      </c>
      <c r="X10" s="237">
        <v>0.5</v>
      </c>
      <c r="Y10" s="273"/>
      <c r="Z10" s="128"/>
      <c r="AA10" s="251">
        <v>7</v>
      </c>
      <c r="AB10" s="182" t="s">
        <v>0</v>
      </c>
      <c r="AC10" s="246">
        <v>72</v>
      </c>
      <c r="AD10" s="246" t="s">
        <v>356</v>
      </c>
      <c r="AE10" s="246">
        <v>1</v>
      </c>
      <c r="AF10" s="246">
        <v>1</v>
      </c>
    </row>
    <row r="11" spans="2:32" ht="23.8">
      <c r="B11" s="425">
        <v>8</v>
      </c>
      <c r="C11" s="379" t="s">
        <v>3</v>
      </c>
      <c r="D11" s="380">
        <v>15</v>
      </c>
      <c r="E11" s="380" t="s">
        <v>400</v>
      </c>
      <c r="F11" s="247">
        <f>VLOOKUP($E11,'Comb Batting Stat'!$E$6:$Z$99,2,0)</f>
        <v>1</v>
      </c>
      <c r="G11" s="248">
        <f>VLOOKUP($E11,'Comb Batting Stat'!$E$6:$Z$99,12,FALSE)</f>
        <v>0.5</v>
      </c>
      <c r="H11" s="426"/>
      <c r="I11" s="427"/>
      <c r="J11" s="425">
        <v>8</v>
      </c>
      <c r="K11" s="379" t="s">
        <v>1</v>
      </c>
      <c r="L11" s="423">
        <v>2</v>
      </c>
      <c r="M11" s="423" t="s">
        <v>363</v>
      </c>
      <c r="N11" s="247" t="e">
        <f>VLOOKUP($M11,'Comb Batting Stat'!$E$6:$Z$99,2,0)</f>
        <v>#N/A</v>
      </c>
      <c r="O11" s="428" t="e">
        <f>VLOOKUP($M11,'Comb Batting Stat'!$E$6:$Z$99,16,FALSE)</f>
        <v>#N/A</v>
      </c>
      <c r="P11" s="131"/>
      <c r="S11" s="251">
        <v>8</v>
      </c>
      <c r="T11" s="204" t="s">
        <v>0</v>
      </c>
      <c r="U11" s="246">
        <v>47</v>
      </c>
      <c r="V11" s="247" t="s">
        <v>354</v>
      </c>
      <c r="W11" s="246">
        <v>1</v>
      </c>
      <c r="X11" s="237">
        <v>0.5</v>
      </c>
      <c r="Y11" s="273"/>
      <c r="Z11" s="128"/>
      <c r="AA11" s="251">
        <v>8</v>
      </c>
      <c r="AB11" s="204"/>
      <c r="AC11" s="246"/>
      <c r="AD11" s="246"/>
      <c r="AE11" s="246"/>
      <c r="AF11" s="246"/>
    </row>
    <row r="12" spans="2:32" ht="23.8">
      <c r="B12" s="425">
        <v>9</v>
      </c>
      <c r="C12" s="379" t="s">
        <v>3</v>
      </c>
      <c r="D12" s="380">
        <v>6</v>
      </c>
      <c r="E12" s="380" t="s">
        <v>401</v>
      </c>
      <c r="F12" s="247">
        <f>VLOOKUP($E12,'Comb Batting Stat'!$E$6:$Z$99,2,0)</f>
        <v>1</v>
      </c>
      <c r="G12" s="248">
        <f>VLOOKUP($E12,'Comb Batting Stat'!$E$6:$Z$99,12,FALSE)</f>
        <v>0.2</v>
      </c>
      <c r="H12" s="426"/>
      <c r="I12" s="427"/>
      <c r="J12" s="425">
        <v>9</v>
      </c>
      <c r="K12" s="379" t="s">
        <v>0</v>
      </c>
      <c r="L12" s="420">
        <v>24</v>
      </c>
      <c r="M12" s="420" t="s">
        <v>355</v>
      </c>
      <c r="N12" s="247">
        <f>VLOOKUP($M12,'Comb Batting Stat'!$E$6:$Z$99,2,0)</f>
        <v>1</v>
      </c>
      <c r="O12" s="428">
        <f>VLOOKUP($M12,'Comb Batting Stat'!$E$6:$Z$99,16,FALSE)</f>
        <v>0</v>
      </c>
      <c r="P12" s="131"/>
      <c r="S12" s="251">
        <v>9</v>
      </c>
      <c r="T12" s="204" t="s">
        <v>1</v>
      </c>
      <c r="U12" s="246">
        <v>42</v>
      </c>
      <c r="V12" s="247" t="s">
        <v>365</v>
      </c>
      <c r="W12" s="246">
        <v>1</v>
      </c>
      <c r="X12" s="237">
        <v>0.5</v>
      </c>
      <c r="Y12" s="273"/>
      <c r="Z12" s="128"/>
      <c r="AA12" s="251">
        <v>8</v>
      </c>
      <c r="AB12" s="182"/>
      <c r="AC12" s="244"/>
      <c r="AD12" s="244"/>
      <c r="AE12" s="244"/>
      <c r="AF12" s="244"/>
    </row>
    <row r="13" spans="2:32" ht="23.8">
      <c r="B13" s="425">
        <v>10</v>
      </c>
      <c r="C13" s="379" t="s">
        <v>0</v>
      </c>
      <c r="D13" s="420">
        <v>37</v>
      </c>
      <c r="E13" s="420" t="s">
        <v>418</v>
      </c>
      <c r="F13" s="247">
        <f>VLOOKUP($E13,'Comb Batting Stat'!$E$6:$Z$99,2,0)</f>
        <v>1</v>
      </c>
      <c r="G13" s="248">
        <f>VLOOKUP($E13,'Comb Batting Stat'!$E$6:$Z$99,12,FALSE)</f>
        <v>0.25</v>
      </c>
      <c r="H13" s="426"/>
      <c r="I13" s="427"/>
      <c r="J13" s="425">
        <v>10</v>
      </c>
      <c r="K13" s="379" t="s">
        <v>3</v>
      </c>
      <c r="L13" s="380">
        <v>15</v>
      </c>
      <c r="M13" s="380" t="s">
        <v>400</v>
      </c>
      <c r="N13" s="247">
        <f>VLOOKUP($M13,'Comb Batting Stat'!$E$6:$Z$99,2,0)</f>
        <v>1</v>
      </c>
      <c r="O13" s="428">
        <f>VLOOKUP($M13,'Comb Batting Stat'!$E$6:$Z$99,16,FALSE)</f>
        <v>1</v>
      </c>
      <c r="P13" s="131"/>
      <c r="S13" s="251">
        <v>10</v>
      </c>
      <c r="T13" s="204" t="s">
        <v>1</v>
      </c>
      <c r="U13" s="246">
        <v>24</v>
      </c>
      <c r="V13" s="247" t="s">
        <v>364</v>
      </c>
      <c r="W13" s="246">
        <v>1</v>
      </c>
      <c r="X13" s="237">
        <v>0.5</v>
      </c>
      <c r="Y13" s="273"/>
      <c r="Z13" s="128"/>
      <c r="AA13" s="251">
        <v>10</v>
      </c>
      <c r="AB13" s="182"/>
      <c r="AC13" s="244"/>
      <c r="AD13" s="244"/>
      <c r="AE13" s="244"/>
      <c r="AF13" s="244"/>
    </row>
    <row r="14" spans="2:32" ht="23.8">
      <c r="B14" s="425">
        <v>11</v>
      </c>
      <c r="C14" s="379" t="s">
        <v>3</v>
      </c>
      <c r="D14" s="380">
        <v>32</v>
      </c>
      <c r="E14" s="380" t="s">
        <v>399</v>
      </c>
      <c r="F14" s="247">
        <f>VLOOKUP($E14,'Comb Batting Stat'!$E$6:$Z$99,2,0)</f>
        <v>1</v>
      </c>
      <c r="G14" s="248">
        <f>VLOOKUP($E14,'Comb Batting Stat'!$E$6:$Z$99,12,FALSE)</f>
        <v>0.25</v>
      </c>
      <c r="H14" s="426"/>
      <c r="I14" s="427"/>
      <c r="J14" s="425">
        <v>11</v>
      </c>
      <c r="K14" s="379" t="s">
        <v>3</v>
      </c>
      <c r="L14" s="380">
        <v>21</v>
      </c>
      <c r="M14" s="380" t="s">
        <v>409</v>
      </c>
      <c r="N14" s="247">
        <f>VLOOKUP($M14,'Comb Batting Stat'!$E$6:$Z$99,2,0)</f>
        <v>1</v>
      </c>
      <c r="O14" s="428">
        <f>VLOOKUP($M14,'Comb Batting Stat'!$E$6:$Z$99,16,FALSE)</f>
        <v>0</v>
      </c>
      <c r="P14" s="131"/>
      <c r="S14" s="251">
        <v>11</v>
      </c>
      <c r="T14" s="204" t="s">
        <v>1</v>
      </c>
      <c r="U14" s="246">
        <v>2</v>
      </c>
      <c r="V14" s="247" t="s">
        <v>363</v>
      </c>
      <c r="W14" s="246">
        <v>1</v>
      </c>
      <c r="X14" s="237">
        <v>0.5</v>
      </c>
      <c r="Y14" s="273"/>
      <c r="Z14" s="128"/>
      <c r="AA14" s="251">
        <v>11</v>
      </c>
      <c r="AB14" s="182"/>
      <c r="AC14" s="246"/>
      <c r="AD14" s="246"/>
      <c r="AE14" s="246"/>
      <c r="AF14" s="246"/>
    </row>
    <row r="15" spans="2:32" ht="23.8">
      <c r="B15" s="425">
        <v>12</v>
      </c>
      <c r="C15" s="379" t="s">
        <v>1</v>
      </c>
      <c r="D15" s="423">
        <v>7</v>
      </c>
      <c r="E15" s="423" t="s">
        <v>361</v>
      </c>
      <c r="F15" s="247" t="e">
        <f>VLOOKUP($E15,'Comb Batting Stat'!$E$6:$Z$99,2,0)</f>
        <v>#N/A</v>
      </c>
      <c r="G15" s="248" t="e">
        <f>VLOOKUP($E15,'Comb Batting Stat'!$E$6:$Z$99,12,FALSE)</f>
        <v>#N/A</v>
      </c>
      <c r="H15" s="426"/>
      <c r="I15" s="427"/>
      <c r="J15" s="425">
        <v>12</v>
      </c>
      <c r="K15" s="379" t="s">
        <v>3</v>
      </c>
      <c r="L15" s="380">
        <v>36</v>
      </c>
      <c r="M15" s="380" t="s">
        <v>407</v>
      </c>
      <c r="N15" s="247">
        <f>VLOOKUP($M15,'Comb Batting Stat'!$E$6:$Z$99,2,0)</f>
        <v>1</v>
      </c>
      <c r="O15" s="428">
        <f>VLOOKUP($M15,'Comb Batting Stat'!$E$6:$Z$99,16,FALSE)</f>
        <v>1</v>
      </c>
      <c r="P15" s="129"/>
      <c r="S15" s="251">
        <v>12</v>
      </c>
      <c r="T15" s="204" t="s">
        <v>1</v>
      </c>
      <c r="U15" s="244">
        <v>26</v>
      </c>
      <c r="V15" s="247" t="s">
        <v>366</v>
      </c>
      <c r="W15" s="244">
        <v>1</v>
      </c>
      <c r="X15" s="203">
        <v>0.33300000000000002</v>
      </c>
      <c r="Y15" s="273"/>
      <c r="Z15" s="128"/>
      <c r="AA15" s="251">
        <v>12</v>
      </c>
      <c r="AB15" s="204"/>
      <c r="AC15" s="246"/>
      <c r="AD15" s="246"/>
      <c r="AE15" s="246"/>
      <c r="AF15" s="246"/>
    </row>
    <row r="16" spans="2:32" ht="23.8">
      <c r="B16" s="513"/>
      <c r="C16" s="513"/>
      <c r="D16" s="513"/>
      <c r="E16" s="513"/>
      <c r="F16" s="513"/>
      <c r="G16" s="513"/>
      <c r="H16" s="426"/>
      <c r="I16" s="427"/>
      <c r="J16" s="507"/>
      <c r="K16" s="507"/>
      <c r="L16" s="507"/>
      <c r="M16" s="507"/>
      <c r="N16" s="507"/>
      <c r="O16" s="507"/>
      <c r="P16" s="129"/>
      <c r="Q16" s="129"/>
      <c r="R16" s="129"/>
      <c r="S16" s="504"/>
      <c r="T16" s="504"/>
      <c r="U16" s="504"/>
      <c r="V16" s="504"/>
      <c r="W16" s="504"/>
      <c r="X16" s="504"/>
      <c r="Y16" s="273"/>
      <c r="Z16" s="128"/>
      <c r="AA16" s="505"/>
      <c r="AB16" s="505"/>
      <c r="AC16" s="505"/>
      <c r="AD16" s="505"/>
      <c r="AE16" s="505"/>
      <c r="AF16" s="505"/>
    </row>
    <row r="17" spans="2:32" ht="2.4" customHeight="1">
      <c r="B17" s="513"/>
      <c r="C17" s="513"/>
      <c r="D17" s="513"/>
      <c r="E17" s="513"/>
      <c r="F17" s="513"/>
      <c r="G17" s="513"/>
      <c r="H17" s="429"/>
      <c r="I17" s="427"/>
      <c r="J17" s="430"/>
      <c r="K17" s="404"/>
      <c r="L17" s="404"/>
      <c r="M17" s="404"/>
      <c r="N17" s="404"/>
      <c r="O17" s="404"/>
      <c r="P17" s="129"/>
      <c r="Q17" s="129"/>
      <c r="R17" s="129"/>
      <c r="S17" s="504"/>
      <c r="T17" s="504"/>
      <c r="U17" s="504"/>
      <c r="V17" s="504"/>
      <c r="W17" s="504"/>
      <c r="X17" s="504"/>
      <c r="Y17" s="274"/>
      <c r="Z17" s="128"/>
      <c r="AA17" s="270"/>
      <c r="AB17" s="133"/>
      <c r="AC17" s="133"/>
      <c r="AD17" s="133"/>
      <c r="AE17" s="133"/>
      <c r="AF17" s="133"/>
    </row>
    <row r="18" spans="2:32" ht="23.8">
      <c r="B18" s="431" t="s">
        <v>116</v>
      </c>
      <c r="C18" s="432" t="s">
        <v>120</v>
      </c>
      <c r="D18" s="433" t="s">
        <v>6</v>
      </c>
      <c r="E18" s="433" t="s">
        <v>121</v>
      </c>
      <c r="F18" s="432" t="s">
        <v>122</v>
      </c>
      <c r="G18" s="434" t="s">
        <v>95</v>
      </c>
      <c r="H18" s="435"/>
      <c r="I18" s="427"/>
      <c r="J18" s="431" t="s">
        <v>107</v>
      </c>
      <c r="K18" s="432" t="s">
        <v>120</v>
      </c>
      <c r="L18" s="433" t="s">
        <v>6</v>
      </c>
      <c r="M18" s="432" t="s">
        <v>121</v>
      </c>
      <c r="N18" s="433" t="s">
        <v>122</v>
      </c>
      <c r="O18" s="434" t="s">
        <v>87</v>
      </c>
      <c r="P18" s="129"/>
      <c r="Q18" s="129"/>
      <c r="R18" s="129"/>
      <c r="S18" s="134" t="s">
        <v>116</v>
      </c>
      <c r="T18" s="126" t="s">
        <v>120</v>
      </c>
      <c r="U18" s="135" t="s">
        <v>6</v>
      </c>
      <c r="V18" s="135" t="s">
        <v>121</v>
      </c>
      <c r="W18" s="126" t="s">
        <v>122</v>
      </c>
      <c r="X18" s="125" t="s">
        <v>95</v>
      </c>
      <c r="Y18" s="275"/>
      <c r="Z18" s="128"/>
      <c r="AA18" s="134" t="s">
        <v>107</v>
      </c>
      <c r="AB18" s="126" t="s">
        <v>120</v>
      </c>
      <c r="AC18" s="135" t="s">
        <v>6</v>
      </c>
      <c r="AD18" s="126" t="s">
        <v>121</v>
      </c>
      <c r="AE18" s="135" t="s">
        <v>122</v>
      </c>
      <c r="AF18" s="125" t="s">
        <v>87</v>
      </c>
    </row>
    <row r="19" spans="2:32" ht="23.8">
      <c r="B19" s="425">
        <v>1</v>
      </c>
      <c r="C19" s="379" t="s">
        <v>1</v>
      </c>
      <c r="D19" s="423">
        <v>42</v>
      </c>
      <c r="E19" s="423" t="s">
        <v>365</v>
      </c>
      <c r="F19" s="247" t="e">
        <f>VLOOKUP($E19,'Comb Batting Stat'!$E$6:$Z$99,2,0)</f>
        <v>#N/A</v>
      </c>
      <c r="G19" s="248" t="e">
        <f>VLOOKUP($E19,'Comb Batting Stat'!$E$6:$Z$99,19,FALSE)</f>
        <v>#N/A</v>
      </c>
      <c r="H19" s="426"/>
      <c r="I19" s="427"/>
      <c r="J19" s="425">
        <v>1</v>
      </c>
      <c r="K19" s="379" t="s">
        <v>1</v>
      </c>
      <c r="L19" s="423">
        <v>29</v>
      </c>
      <c r="M19" s="421" t="s">
        <v>388</v>
      </c>
      <c r="N19" s="247" t="e">
        <f>VLOOKUP($M19,'Comb Batting Stat'!$E$6:$Z$99,2,0)</f>
        <v>#N/A</v>
      </c>
      <c r="O19" s="428" t="e">
        <f>VLOOKUP($M19,'Comb Batting Stat'!$E$6:$Z$99,10,FALSE)</f>
        <v>#N/A</v>
      </c>
      <c r="P19" s="258"/>
      <c r="R19" s="129"/>
      <c r="S19" s="251">
        <v>1</v>
      </c>
      <c r="T19" s="204" t="s">
        <v>1</v>
      </c>
      <c r="U19" s="246">
        <v>19</v>
      </c>
      <c r="V19" s="246" t="s">
        <v>359</v>
      </c>
      <c r="W19" s="246">
        <v>1</v>
      </c>
      <c r="X19" s="237">
        <v>1</v>
      </c>
      <c r="Y19" s="273"/>
      <c r="Z19" s="128"/>
      <c r="AA19" s="251">
        <v>1</v>
      </c>
      <c r="AB19" s="182" t="s">
        <v>1</v>
      </c>
      <c r="AC19" s="247">
        <v>6</v>
      </c>
      <c r="AD19" s="247" t="s">
        <v>362</v>
      </c>
      <c r="AE19" s="247">
        <v>1</v>
      </c>
      <c r="AF19" s="247">
        <v>1</v>
      </c>
    </row>
    <row r="20" spans="2:32" ht="23.8">
      <c r="B20" s="425">
        <v>2</v>
      </c>
      <c r="C20" s="379" t="s">
        <v>1</v>
      </c>
      <c r="D20" s="423">
        <v>29</v>
      </c>
      <c r="E20" s="421" t="s">
        <v>388</v>
      </c>
      <c r="F20" s="247" t="e">
        <f>VLOOKUP($E20,'Comb Batting Stat'!$E$6:$Z$99,2,0)</f>
        <v>#N/A</v>
      </c>
      <c r="G20" s="248" t="e">
        <f>VLOOKUP($E20,'Comb Batting Stat'!$E$6:$Z$99,19,FALSE)</f>
        <v>#N/A</v>
      </c>
      <c r="H20" s="436"/>
      <c r="I20" s="427"/>
      <c r="J20" s="425">
        <v>2</v>
      </c>
      <c r="K20" s="379" t="s">
        <v>1</v>
      </c>
      <c r="L20" s="423">
        <v>6</v>
      </c>
      <c r="M20" s="423" t="s">
        <v>362</v>
      </c>
      <c r="N20" s="247" t="e">
        <f>VLOOKUP($M20,'Comb Batting Stat'!$E$6:$Z$99,2,0)</f>
        <v>#N/A</v>
      </c>
      <c r="O20" s="428" t="e">
        <f>VLOOKUP($M20,'Comb Batting Stat'!$E$6:$Z$99,10,FALSE)</f>
        <v>#N/A</v>
      </c>
      <c r="P20" s="129"/>
      <c r="R20" s="129"/>
      <c r="S20" s="251">
        <v>1</v>
      </c>
      <c r="T20" s="204" t="s">
        <v>1</v>
      </c>
      <c r="U20" s="246">
        <v>14</v>
      </c>
      <c r="V20" s="246" t="s">
        <v>358</v>
      </c>
      <c r="W20" s="246">
        <v>1</v>
      </c>
      <c r="X20" s="237">
        <v>1</v>
      </c>
      <c r="Y20" s="273"/>
      <c r="Z20" s="128"/>
      <c r="AA20" s="251">
        <v>2</v>
      </c>
      <c r="AB20" s="182"/>
      <c r="AC20" s="246"/>
      <c r="AD20" s="246"/>
      <c r="AE20" s="246"/>
      <c r="AF20" s="246"/>
    </row>
    <row r="21" spans="2:32" ht="23.8">
      <c r="B21" s="425">
        <v>3</v>
      </c>
      <c r="C21" s="379" t="s">
        <v>1</v>
      </c>
      <c r="D21" s="423">
        <v>6</v>
      </c>
      <c r="E21" s="423" t="s">
        <v>362</v>
      </c>
      <c r="F21" s="247" t="e">
        <f>VLOOKUP($E21,'Comb Batting Stat'!$E$6:$Z$99,2,0)</f>
        <v>#N/A</v>
      </c>
      <c r="G21" s="248" t="e">
        <f>VLOOKUP($E21,'Comb Batting Stat'!$E$6:$Z$99,19,FALSE)</f>
        <v>#N/A</v>
      </c>
      <c r="H21" s="436"/>
      <c r="I21" s="427"/>
      <c r="J21" s="425">
        <v>3</v>
      </c>
      <c r="K21" s="379" t="s">
        <v>1</v>
      </c>
      <c r="L21" s="423">
        <v>31</v>
      </c>
      <c r="M21" s="423" t="s">
        <v>367</v>
      </c>
      <c r="N21" s="247" t="e">
        <f>VLOOKUP($M21,'Comb Batting Stat'!$E$6:$Z$99,2,0)</f>
        <v>#N/A</v>
      </c>
      <c r="O21" s="428" t="e">
        <f>VLOOKUP($M21,'Comb Batting Stat'!$E$6:$Z$99,10,FALSE)</f>
        <v>#N/A</v>
      </c>
      <c r="P21" s="129"/>
      <c r="R21" s="129"/>
      <c r="S21" s="251">
        <v>3</v>
      </c>
      <c r="T21" s="182" t="s">
        <v>1</v>
      </c>
      <c r="U21" s="244">
        <v>7</v>
      </c>
      <c r="V21" s="244" t="s">
        <v>361</v>
      </c>
      <c r="W21" s="244">
        <v>1</v>
      </c>
      <c r="X21" s="203">
        <v>0.75</v>
      </c>
      <c r="Y21" s="273"/>
      <c r="Z21" s="128"/>
      <c r="AA21" s="251">
        <v>2</v>
      </c>
      <c r="AB21" s="204"/>
      <c r="AC21" s="246"/>
      <c r="AD21" s="246"/>
      <c r="AE21" s="246"/>
      <c r="AF21" s="246"/>
    </row>
    <row r="22" spans="2:32" ht="23.8">
      <c r="B22" s="425">
        <v>4</v>
      </c>
      <c r="C22" s="379" t="s">
        <v>1</v>
      </c>
      <c r="D22" s="423">
        <v>2</v>
      </c>
      <c r="E22" s="423" t="s">
        <v>363</v>
      </c>
      <c r="F22" s="247" t="e">
        <f>VLOOKUP($E22,'Comb Batting Stat'!$E$6:$Z$99,2,0)</f>
        <v>#N/A</v>
      </c>
      <c r="G22" s="248" t="e">
        <f>VLOOKUP($E22,'Comb Batting Stat'!$E$6:$Z$99,19,FALSE)</f>
        <v>#N/A</v>
      </c>
      <c r="H22" s="436"/>
      <c r="I22" s="427"/>
      <c r="J22" s="425">
        <v>4</v>
      </c>
      <c r="K22" s="182"/>
      <c r="L22" s="247"/>
      <c r="M22" s="247"/>
      <c r="N22" s="247"/>
      <c r="O22" s="428"/>
      <c r="P22" s="129"/>
      <c r="R22" s="129"/>
      <c r="S22" s="251">
        <v>4</v>
      </c>
      <c r="T22" s="182" t="s">
        <v>1</v>
      </c>
      <c r="U22" s="244">
        <v>8</v>
      </c>
      <c r="V22" s="244" t="s">
        <v>360</v>
      </c>
      <c r="W22" s="244">
        <v>1</v>
      </c>
      <c r="X22" s="203">
        <v>0.75</v>
      </c>
      <c r="Y22" s="273"/>
      <c r="Z22" s="128"/>
      <c r="AA22" s="251">
        <v>4</v>
      </c>
      <c r="AB22" s="204"/>
      <c r="AC22" s="246"/>
      <c r="AD22" s="246"/>
      <c r="AE22" s="246"/>
      <c r="AF22" s="246"/>
    </row>
    <row r="23" spans="2:32" ht="23.8">
      <c r="B23" s="425">
        <v>5</v>
      </c>
      <c r="C23" s="379" t="s">
        <v>0</v>
      </c>
      <c r="D23" s="420">
        <v>37</v>
      </c>
      <c r="E23" s="420" t="s">
        <v>418</v>
      </c>
      <c r="F23" s="247">
        <f>VLOOKUP($E23,'Comb Batting Stat'!$E$6:$Z$99,2,0)</f>
        <v>1</v>
      </c>
      <c r="G23" s="248">
        <f>VLOOKUP($E23,'Comb Batting Stat'!$E$6:$Z$99,19,FALSE)</f>
        <v>0.25</v>
      </c>
      <c r="H23" s="436"/>
      <c r="I23" s="427"/>
      <c r="J23" s="425">
        <v>5</v>
      </c>
      <c r="K23" s="182"/>
      <c r="L23" s="247"/>
      <c r="M23" s="247"/>
      <c r="N23" s="247"/>
      <c r="O23" s="428"/>
      <c r="P23" s="131"/>
      <c r="R23" s="131"/>
      <c r="S23" s="251">
        <v>5</v>
      </c>
      <c r="T23" s="182" t="s">
        <v>1</v>
      </c>
      <c r="U23" s="246">
        <v>42</v>
      </c>
      <c r="V23" s="246" t="s">
        <v>365</v>
      </c>
      <c r="W23" s="246">
        <v>1</v>
      </c>
      <c r="X23" s="237">
        <v>0.75</v>
      </c>
      <c r="Y23" s="273"/>
      <c r="Z23" s="128"/>
      <c r="AA23" s="251">
        <v>5</v>
      </c>
      <c r="AB23" s="182"/>
      <c r="AC23" s="246"/>
      <c r="AD23" s="246"/>
      <c r="AE23" s="246"/>
      <c r="AF23" s="246"/>
    </row>
    <row r="24" spans="2:32" ht="23.8">
      <c r="B24" s="425">
        <v>6</v>
      </c>
      <c r="C24" s="379" t="s">
        <v>1</v>
      </c>
      <c r="D24" s="423">
        <v>7</v>
      </c>
      <c r="E24" s="423" t="s">
        <v>361</v>
      </c>
      <c r="F24" s="247" t="e">
        <f>VLOOKUP($E24,'Comb Batting Stat'!$E$6:$Z$99,2,0)</f>
        <v>#N/A</v>
      </c>
      <c r="G24" s="248" t="e">
        <f>VLOOKUP($E24,'Comb Batting Stat'!$E$6:$Z$99,19,FALSE)</f>
        <v>#N/A</v>
      </c>
      <c r="H24" s="436"/>
      <c r="I24" s="427"/>
      <c r="J24" s="425">
        <v>6</v>
      </c>
      <c r="K24" s="182"/>
      <c r="L24" s="437"/>
      <c r="M24" s="437"/>
      <c r="N24" s="247"/>
      <c r="O24" s="428"/>
      <c r="P24" s="131"/>
      <c r="R24" s="131"/>
      <c r="S24" s="251">
        <v>6</v>
      </c>
      <c r="T24" s="204" t="s">
        <v>1</v>
      </c>
      <c r="U24" s="246">
        <v>6</v>
      </c>
      <c r="V24" s="246" t="s">
        <v>362</v>
      </c>
      <c r="W24" s="246">
        <v>1</v>
      </c>
      <c r="X24" s="237">
        <v>0.66700000000000004</v>
      </c>
      <c r="Y24" s="273"/>
      <c r="Z24" s="128"/>
      <c r="AA24" s="251">
        <v>6</v>
      </c>
      <c r="AB24" s="204"/>
      <c r="AC24" s="244"/>
      <c r="AD24" s="244"/>
      <c r="AE24" s="244"/>
      <c r="AF24" s="244"/>
    </row>
    <row r="25" spans="2:32" ht="23.8">
      <c r="B25" s="425">
        <v>7</v>
      </c>
      <c r="C25" s="379" t="s">
        <v>1</v>
      </c>
      <c r="D25" s="423">
        <v>14</v>
      </c>
      <c r="E25" s="423" t="s">
        <v>358</v>
      </c>
      <c r="F25" s="247" t="e">
        <f>VLOOKUP($E25,'Comb Batting Stat'!$E$6:$Z$99,2,0)</f>
        <v>#N/A</v>
      </c>
      <c r="G25" s="248" t="e">
        <f>VLOOKUP($E25,'Comb Batting Stat'!$E$6:$Z$99,19,FALSE)</f>
        <v>#N/A</v>
      </c>
      <c r="H25" s="436"/>
      <c r="I25" s="427"/>
      <c r="J25" s="425">
        <v>7</v>
      </c>
      <c r="K25" s="182"/>
      <c r="L25" s="247"/>
      <c r="M25" s="247"/>
      <c r="N25" s="247"/>
      <c r="O25" s="428"/>
      <c r="P25" s="129"/>
      <c r="R25" s="129"/>
      <c r="S25" s="251">
        <v>7</v>
      </c>
      <c r="T25" s="182" t="s">
        <v>0</v>
      </c>
      <c r="U25" s="244">
        <v>24</v>
      </c>
      <c r="V25" s="244" t="s">
        <v>355</v>
      </c>
      <c r="W25" s="244">
        <v>1</v>
      </c>
      <c r="X25" s="203">
        <v>0.5</v>
      </c>
      <c r="Y25" s="273"/>
      <c r="Z25" s="128"/>
      <c r="AA25" s="251">
        <v>7</v>
      </c>
      <c r="AB25" s="182"/>
      <c r="AC25" s="246"/>
      <c r="AD25" s="246"/>
      <c r="AE25" s="246"/>
      <c r="AF25" s="246"/>
    </row>
    <row r="26" spans="2:32" ht="23.8">
      <c r="B26" s="425">
        <v>8</v>
      </c>
      <c r="C26" s="379" t="s">
        <v>0</v>
      </c>
      <c r="D26" s="420">
        <v>5</v>
      </c>
      <c r="E26" s="420" t="s">
        <v>416</v>
      </c>
      <c r="F26" s="247">
        <f>VLOOKUP($E26,'Comb Batting Stat'!$E$6:$Z$99,2,0)</f>
        <v>1</v>
      </c>
      <c r="G26" s="248">
        <f>VLOOKUP($E26,'Comb Batting Stat'!$E$6:$Z$99,19,FALSE)</f>
        <v>0.25</v>
      </c>
      <c r="H26" s="436"/>
      <c r="I26" s="427"/>
      <c r="J26" s="425">
        <v>8</v>
      </c>
      <c r="K26" s="182"/>
      <c r="L26" s="247"/>
      <c r="M26" s="247"/>
      <c r="N26" s="247"/>
      <c r="O26" s="428"/>
      <c r="P26" s="129"/>
      <c r="R26" s="129"/>
      <c r="S26" s="251">
        <v>8</v>
      </c>
      <c r="T26" s="182" t="s">
        <v>0</v>
      </c>
      <c r="U26" s="246">
        <v>72</v>
      </c>
      <c r="V26" s="246" t="s">
        <v>356</v>
      </c>
      <c r="W26" s="246">
        <v>1</v>
      </c>
      <c r="X26" s="237">
        <v>0.5</v>
      </c>
      <c r="Y26" s="273"/>
      <c r="Z26" s="128"/>
      <c r="AA26" s="251">
        <v>8</v>
      </c>
      <c r="AB26" s="204"/>
      <c r="AC26" s="246"/>
      <c r="AD26" s="246"/>
      <c r="AE26" s="246"/>
      <c r="AF26" s="246"/>
    </row>
    <row r="27" spans="2:32" ht="23.8">
      <c r="B27" s="425">
        <v>9</v>
      </c>
      <c r="C27" s="379" t="s">
        <v>3</v>
      </c>
      <c r="D27" s="380">
        <v>15</v>
      </c>
      <c r="E27" s="380" t="s">
        <v>400</v>
      </c>
      <c r="F27" s="247">
        <f>VLOOKUP($E27,'Comb Batting Stat'!$E$6:$Z$99,2,0)</f>
        <v>1</v>
      </c>
      <c r="G27" s="248">
        <f>VLOOKUP($E27,'Comb Batting Stat'!$E$6:$Z$99,19,FALSE)</f>
        <v>0.6</v>
      </c>
      <c r="H27" s="436"/>
      <c r="I27" s="427"/>
      <c r="J27" s="425">
        <v>9</v>
      </c>
      <c r="K27" s="182"/>
      <c r="L27" s="247"/>
      <c r="M27" s="247"/>
      <c r="N27" s="247"/>
      <c r="O27" s="428"/>
      <c r="P27" s="129"/>
      <c r="R27" s="129"/>
      <c r="S27" s="251">
        <v>9</v>
      </c>
      <c r="T27" s="204" t="s">
        <v>1</v>
      </c>
      <c r="U27" s="244">
        <v>24</v>
      </c>
      <c r="V27" s="244" t="s">
        <v>364</v>
      </c>
      <c r="W27" s="244">
        <v>1</v>
      </c>
      <c r="X27" s="203">
        <v>0.5</v>
      </c>
      <c r="Y27" s="273"/>
      <c r="Z27" s="128"/>
      <c r="AA27" s="251">
        <v>9</v>
      </c>
      <c r="AB27" s="204"/>
      <c r="AC27" s="246"/>
      <c r="AD27" s="246"/>
      <c r="AE27" s="246"/>
      <c r="AF27" s="246"/>
    </row>
    <row r="28" spans="2:32" ht="23.8">
      <c r="B28" s="425">
        <v>10</v>
      </c>
      <c r="C28" s="379" t="s">
        <v>1</v>
      </c>
      <c r="D28" s="423">
        <v>19</v>
      </c>
      <c r="E28" s="423" t="s">
        <v>359</v>
      </c>
      <c r="F28" s="247" t="e">
        <f>VLOOKUP($E28,'Comb Batting Stat'!$E$6:$Z$99,2,0)</f>
        <v>#N/A</v>
      </c>
      <c r="G28" s="248" t="e">
        <f>VLOOKUP($E28,'Comb Batting Stat'!$E$6:$Z$99,19,FALSE)</f>
        <v>#N/A</v>
      </c>
      <c r="H28" s="436"/>
      <c r="I28" s="427"/>
      <c r="J28" s="425">
        <v>10</v>
      </c>
      <c r="K28" s="182"/>
      <c r="L28" s="247"/>
      <c r="M28" s="247"/>
      <c r="N28" s="247"/>
      <c r="O28" s="428"/>
      <c r="P28" s="129"/>
      <c r="R28" s="129"/>
      <c r="S28" s="251">
        <v>10</v>
      </c>
      <c r="T28" s="204" t="s">
        <v>1</v>
      </c>
      <c r="U28" s="246">
        <v>2</v>
      </c>
      <c r="V28" s="246" t="s">
        <v>363</v>
      </c>
      <c r="W28" s="246">
        <v>1</v>
      </c>
      <c r="X28" s="237">
        <v>0.5</v>
      </c>
      <c r="Y28" s="273"/>
      <c r="Z28" s="128"/>
      <c r="AA28" s="251">
        <v>10</v>
      </c>
      <c r="AB28" s="204"/>
      <c r="AC28" s="246"/>
      <c r="AD28" s="246"/>
      <c r="AE28" s="246"/>
      <c r="AF28" s="246"/>
    </row>
    <row r="29" spans="2:32" ht="23.8">
      <c r="B29" s="425">
        <v>11</v>
      </c>
      <c r="C29" s="379" t="s">
        <v>0</v>
      </c>
      <c r="D29" s="420">
        <v>24</v>
      </c>
      <c r="E29" s="420" t="s">
        <v>355</v>
      </c>
      <c r="F29" s="247">
        <f>VLOOKUP($E29,'Comb Batting Stat'!$E$6:$Z$99,2,0)</f>
        <v>1</v>
      </c>
      <c r="G29" s="248">
        <f>VLOOKUP($E29,'Comb Batting Stat'!$E$6:$Z$99,19,FALSE)</f>
        <v>0.25</v>
      </c>
      <c r="H29" s="436"/>
      <c r="I29" s="427"/>
      <c r="J29" s="425">
        <v>11</v>
      </c>
      <c r="K29" s="182"/>
      <c r="L29" s="247"/>
      <c r="M29" s="247"/>
      <c r="N29" s="247"/>
      <c r="O29" s="428"/>
      <c r="P29" s="129"/>
      <c r="R29" s="129"/>
      <c r="S29" s="251">
        <v>11</v>
      </c>
      <c r="T29" s="204" t="s">
        <v>0</v>
      </c>
      <c r="U29" s="246">
        <v>23</v>
      </c>
      <c r="V29" s="246" t="s">
        <v>352</v>
      </c>
      <c r="W29" s="246">
        <v>1</v>
      </c>
      <c r="X29" s="237">
        <v>0.5</v>
      </c>
      <c r="Y29" s="273"/>
      <c r="Z29" s="128"/>
      <c r="AA29" s="251">
        <v>11</v>
      </c>
      <c r="AB29" s="182"/>
      <c r="AC29" s="246"/>
      <c r="AD29" s="246"/>
      <c r="AE29" s="246"/>
      <c r="AF29" s="246"/>
    </row>
    <row r="30" spans="2:32" ht="23.8">
      <c r="B30" s="425">
        <v>12</v>
      </c>
      <c r="C30" s="379" t="s">
        <v>1</v>
      </c>
      <c r="D30" s="423">
        <v>31</v>
      </c>
      <c r="E30" s="421" t="s">
        <v>367</v>
      </c>
      <c r="F30" s="247" t="e">
        <f>VLOOKUP($E30,'Comb Batting Stat'!$E$6:$Z$99,2,0)</f>
        <v>#N/A</v>
      </c>
      <c r="G30" s="248" t="e">
        <f>VLOOKUP($E30,'Comb Batting Stat'!$E$6:$Z$99,19,FALSE)</f>
        <v>#N/A</v>
      </c>
      <c r="H30" s="436"/>
      <c r="I30" s="427"/>
      <c r="J30" s="425">
        <v>12</v>
      </c>
      <c r="K30" s="182"/>
      <c r="L30" s="437"/>
      <c r="M30" s="437"/>
      <c r="N30" s="247"/>
      <c r="O30" s="428"/>
      <c r="P30" s="129"/>
      <c r="R30" s="129"/>
      <c r="S30" s="251">
        <v>12</v>
      </c>
      <c r="T30" s="204" t="s">
        <v>0</v>
      </c>
      <c r="U30" s="246">
        <v>47</v>
      </c>
      <c r="V30" s="246" t="s">
        <v>354</v>
      </c>
      <c r="W30" s="246">
        <v>1</v>
      </c>
      <c r="X30" s="237">
        <v>0.5</v>
      </c>
      <c r="Y30" s="273"/>
      <c r="Z30" s="128"/>
      <c r="AA30" s="251">
        <v>12</v>
      </c>
      <c r="AB30" s="182"/>
      <c r="AC30" s="244"/>
      <c r="AD30" s="244"/>
      <c r="AE30" s="244"/>
      <c r="AF30" s="244"/>
    </row>
    <row r="31" spans="2:32" ht="23.8">
      <c r="B31" s="507"/>
      <c r="C31" s="507"/>
      <c r="D31" s="507"/>
      <c r="E31" s="507"/>
      <c r="F31" s="507"/>
      <c r="G31" s="507"/>
      <c r="H31" s="429"/>
      <c r="I31" s="427"/>
      <c r="J31" s="507"/>
      <c r="K31" s="507"/>
      <c r="L31" s="507"/>
      <c r="M31" s="507"/>
      <c r="N31" s="507"/>
      <c r="O31" s="507"/>
      <c r="P31" s="129"/>
      <c r="Q31" s="129"/>
      <c r="R31" s="129"/>
      <c r="S31" s="505"/>
      <c r="T31" s="505"/>
      <c r="U31" s="505"/>
      <c r="V31" s="505"/>
      <c r="W31" s="505"/>
      <c r="X31" s="505"/>
      <c r="Y31" s="274"/>
      <c r="Z31" s="128"/>
      <c r="AA31" s="506"/>
      <c r="AB31" s="506"/>
      <c r="AC31" s="506"/>
      <c r="AD31" s="506"/>
      <c r="AE31" s="506"/>
      <c r="AF31" s="506"/>
    </row>
    <row r="32" spans="2:32" ht="2.4" customHeight="1">
      <c r="B32" s="438"/>
      <c r="C32" s="404"/>
      <c r="D32" s="404"/>
      <c r="E32" s="404"/>
      <c r="F32" s="404"/>
      <c r="G32" s="429"/>
      <c r="H32" s="429"/>
      <c r="I32" s="427"/>
      <c r="J32" s="438"/>
      <c r="K32" s="427"/>
      <c r="L32" s="427"/>
      <c r="M32" s="427"/>
      <c r="N32" s="427"/>
      <c r="O32" s="427"/>
      <c r="P32" s="129"/>
      <c r="Q32" s="129"/>
      <c r="R32" s="129"/>
      <c r="S32" s="136"/>
      <c r="T32" s="133"/>
      <c r="U32" s="133"/>
      <c r="V32" s="133"/>
      <c r="W32" s="133"/>
      <c r="X32" s="132"/>
      <c r="Y32" s="274"/>
      <c r="Z32" s="128"/>
      <c r="AA32" s="136"/>
      <c r="AB32" s="128"/>
      <c r="AC32" s="128"/>
      <c r="AD32" s="128"/>
      <c r="AE32" s="128"/>
      <c r="AF32" s="128"/>
    </row>
    <row r="33" spans="2:32" ht="23.8">
      <c r="B33" s="431" t="s">
        <v>108</v>
      </c>
      <c r="C33" s="439" t="s">
        <v>120</v>
      </c>
      <c r="D33" s="433" t="s">
        <v>6</v>
      </c>
      <c r="E33" s="433" t="s">
        <v>121</v>
      </c>
      <c r="F33" s="433" t="s">
        <v>122</v>
      </c>
      <c r="G33" s="432" t="s">
        <v>88</v>
      </c>
      <c r="H33" s="440"/>
      <c r="I33" s="427"/>
      <c r="J33" s="441" t="s">
        <v>117</v>
      </c>
      <c r="K33" s="434" t="s">
        <v>120</v>
      </c>
      <c r="L33" s="434" t="s">
        <v>6</v>
      </c>
      <c r="M33" s="434" t="s">
        <v>121</v>
      </c>
      <c r="N33" s="433" t="s">
        <v>122</v>
      </c>
      <c r="O33" s="432" t="s">
        <v>96</v>
      </c>
      <c r="P33" s="129"/>
      <c r="Q33" s="129"/>
      <c r="R33" s="129"/>
      <c r="S33" s="134" t="s">
        <v>108</v>
      </c>
      <c r="T33" s="137" t="s">
        <v>120</v>
      </c>
      <c r="U33" s="135" t="s">
        <v>6</v>
      </c>
      <c r="V33" s="135" t="s">
        <v>121</v>
      </c>
      <c r="W33" s="135" t="s">
        <v>122</v>
      </c>
      <c r="X33" s="126" t="s">
        <v>88</v>
      </c>
      <c r="Y33" s="276"/>
      <c r="Z33" s="128"/>
      <c r="AA33" s="124" t="s">
        <v>117</v>
      </c>
      <c r="AB33" s="125" t="s">
        <v>120</v>
      </c>
      <c r="AC33" s="125" t="s">
        <v>6</v>
      </c>
      <c r="AD33" s="125" t="s">
        <v>121</v>
      </c>
      <c r="AE33" s="135" t="s">
        <v>122</v>
      </c>
      <c r="AF33" s="126" t="s">
        <v>96</v>
      </c>
    </row>
    <row r="34" spans="2:32" ht="23.8">
      <c r="B34" s="425">
        <v>1</v>
      </c>
      <c r="C34" s="379" t="s">
        <v>0</v>
      </c>
      <c r="D34" s="420">
        <v>2</v>
      </c>
      <c r="E34" s="420" t="s">
        <v>419</v>
      </c>
      <c r="F34" s="247">
        <f>VLOOKUP($E34,'Comb Batting Stat'!$E$6:$Z$99,2,0)</f>
        <v>1</v>
      </c>
      <c r="G34" s="428">
        <f>VLOOKUP($E34,'Comb Batting Stat'!$E$6:$Z$99,11,FALSE)</f>
        <v>0</v>
      </c>
      <c r="H34" s="442"/>
      <c r="I34" s="427"/>
      <c r="J34" s="425">
        <v>1</v>
      </c>
      <c r="K34" s="379" t="s">
        <v>1</v>
      </c>
      <c r="L34" s="423">
        <v>29</v>
      </c>
      <c r="M34" s="421" t="s">
        <v>388</v>
      </c>
      <c r="N34" s="247" t="e">
        <f>VLOOKUP($M34,'Comb Batting Stat'!$E$6:$Z$99,2,0)</f>
        <v>#N/A</v>
      </c>
      <c r="O34" s="248" t="e">
        <f>VLOOKUP($M34,'Comb Batting Stat'!$E$6:$Z$99,20,FALSE)</f>
        <v>#N/A</v>
      </c>
      <c r="P34" s="129" t="s">
        <v>123</v>
      </c>
      <c r="Q34" s="129"/>
      <c r="S34" s="251">
        <v>1</v>
      </c>
      <c r="T34" s="182" t="s">
        <v>1</v>
      </c>
      <c r="U34" s="247">
        <v>6</v>
      </c>
      <c r="V34" s="247" t="s">
        <v>362</v>
      </c>
      <c r="W34" s="247">
        <v>1</v>
      </c>
      <c r="X34" s="247">
        <v>4</v>
      </c>
      <c r="Y34" s="277"/>
      <c r="Z34" s="128"/>
      <c r="AA34" s="251">
        <v>1</v>
      </c>
      <c r="AB34" s="182" t="s">
        <v>1</v>
      </c>
      <c r="AC34" s="246">
        <v>6</v>
      </c>
      <c r="AD34" s="246" t="s">
        <v>362</v>
      </c>
      <c r="AE34" s="246">
        <v>1</v>
      </c>
      <c r="AF34" s="237">
        <v>1.667</v>
      </c>
    </row>
    <row r="35" spans="2:32" ht="23.8">
      <c r="B35" s="425">
        <v>2</v>
      </c>
      <c r="C35" s="379" t="s">
        <v>1</v>
      </c>
      <c r="D35" s="423">
        <v>42</v>
      </c>
      <c r="E35" s="423" t="s">
        <v>365</v>
      </c>
      <c r="F35" s="247" t="e">
        <f>VLOOKUP($E35,'Comb Batting Stat'!$E$6:$Z$99,2,0)</f>
        <v>#N/A</v>
      </c>
      <c r="G35" s="428" t="e">
        <f>VLOOKUP($E35,'Comb Batting Stat'!$E$6:$Z$99,11,FALSE)</f>
        <v>#N/A</v>
      </c>
      <c r="H35" s="442"/>
      <c r="I35" s="427"/>
      <c r="J35" s="425">
        <v>2</v>
      </c>
      <c r="K35" s="379" t="s">
        <v>1</v>
      </c>
      <c r="L35" s="423">
        <v>6</v>
      </c>
      <c r="M35" s="423" t="s">
        <v>362</v>
      </c>
      <c r="N35" s="247" t="e">
        <f>VLOOKUP($M35,'Comb Batting Stat'!$E$6:$Z$99,2,0)</f>
        <v>#N/A</v>
      </c>
      <c r="O35" s="248" t="e">
        <f>VLOOKUP($M35,'Comb Batting Stat'!$E$6:$Z$99,20,FALSE)</f>
        <v>#N/A</v>
      </c>
      <c r="P35" s="129"/>
      <c r="Q35" s="129"/>
      <c r="S35" s="251">
        <v>2</v>
      </c>
      <c r="T35" s="182" t="s">
        <v>1</v>
      </c>
      <c r="U35" s="247">
        <v>14</v>
      </c>
      <c r="V35" s="247" t="s">
        <v>358</v>
      </c>
      <c r="W35" s="247">
        <v>1</v>
      </c>
      <c r="X35" s="247">
        <v>3</v>
      </c>
      <c r="Y35" s="277"/>
      <c r="Z35" s="128"/>
      <c r="AA35" s="251">
        <v>2</v>
      </c>
      <c r="AB35" s="204" t="s">
        <v>1</v>
      </c>
      <c r="AC35" s="246">
        <v>14</v>
      </c>
      <c r="AD35" s="246" t="s">
        <v>358</v>
      </c>
      <c r="AE35" s="246">
        <v>1</v>
      </c>
      <c r="AF35" s="237">
        <v>1.5</v>
      </c>
    </row>
    <row r="36" spans="2:32" ht="23.8">
      <c r="B36" s="425">
        <v>3</v>
      </c>
      <c r="C36" s="379" t="s">
        <v>1</v>
      </c>
      <c r="D36" s="423">
        <v>2</v>
      </c>
      <c r="E36" s="423" t="s">
        <v>363</v>
      </c>
      <c r="F36" s="247" t="e">
        <f>VLOOKUP($E36,'Comb Batting Stat'!$E$6:$Z$99,2,0)</f>
        <v>#N/A</v>
      </c>
      <c r="G36" s="428" t="e">
        <f>VLOOKUP($E36,'Comb Batting Stat'!$E$6:$Z$99,11,FALSE)</f>
        <v>#N/A</v>
      </c>
      <c r="H36" s="442"/>
      <c r="I36" s="427"/>
      <c r="J36" s="425">
        <v>3</v>
      </c>
      <c r="K36" s="379" t="s">
        <v>1</v>
      </c>
      <c r="L36" s="423">
        <v>42</v>
      </c>
      <c r="M36" s="423" t="s">
        <v>365</v>
      </c>
      <c r="N36" s="247" t="e">
        <f>VLOOKUP($M36,'Comb Batting Stat'!$E$6:$Z$99,2,0)</f>
        <v>#N/A</v>
      </c>
      <c r="O36" s="248" t="e">
        <f>VLOOKUP($M36,'Comb Batting Stat'!$E$6:$Z$99,20,FALSE)</f>
        <v>#N/A</v>
      </c>
      <c r="P36" s="129"/>
      <c r="Q36" s="129"/>
      <c r="S36" s="251">
        <v>3</v>
      </c>
      <c r="T36" s="182" t="s">
        <v>1</v>
      </c>
      <c r="U36" s="247">
        <v>8</v>
      </c>
      <c r="V36" s="247" t="s">
        <v>360</v>
      </c>
      <c r="W36" s="247">
        <v>1</v>
      </c>
      <c r="X36" s="247">
        <v>2</v>
      </c>
      <c r="Y36" s="277"/>
      <c r="Z36" s="128"/>
      <c r="AA36" s="251">
        <v>3</v>
      </c>
      <c r="AB36" s="204" t="s">
        <v>1</v>
      </c>
      <c r="AC36" s="246">
        <v>19</v>
      </c>
      <c r="AD36" s="246" t="s">
        <v>359</v>
      </c>
      <c r="AE36" s="246">
        <v>1</v>
      </c>
      <c r="AF36" s="237">
        <v>1</v>
      </c>
    </row>
    <row r="37" spans="2:32" ht="23.8">
      <c r="B37" s="425">
        <v>4</v>
      </c>
      <c r="C37" s="379" t="s">
        <v>1</v>
      </c>
      <c r="D37" s="423">
        <v>24</v>
      </c>
      <c r="E37" s="421" t="s">
        <v>364</v>
      </c>
      <c r="F37" s="247" t="e">
        <f>VLOOKUP($E37,'Comb Batting Stat'!$E$6:$Z$99,2,0)</f>
        <v>#N/A</v>
      </c>
      <c r="G37" s="428" t="e">
        <f>VLOOKUP($E37,'Comb Batting Stat'!$E$6:$Z$99,11,FALSE)</f>
        <v>#N/A</v>
      </c>
      <c r="H37" s="442"/>
      <c r="I37" s="427"/>
      <c r="J37" s="425">
        <v>4</v>
      </c>
      <c r="K37" s="379" t="s">
        <v>1</v>
      </c>
      <c r="L37" s="423">
        <v>2</v>
      </c>
      <c r="M37" s="423" t="s">
        <v>363</v>
      </c>
      <c r="N37" s="247" t="e">
        <f>VLOOKUP($M37,'Comb Batting Stat'!$E$6:$Z$99,2,0)</f>
        <v>#N/A</v>
      </c>
      <c r="O37" s="248" t="e">
        <f>VLOOKUP($M37,'Comb Batting Stat'!$E$6:$Z$99,20,FALSE)</f>
        <v>#N/A</v>
      </c>
      <c r="P37" s="131"/>
      <c r="Q37" s="131"/>
      <c r="S37" s="251">
        <v>4</v>
      </c>
      <c r="T37" s="182" t="s">
        <v>1</v>
      </c>
      <c r="U37" s="247">
        <v>42</v>
      </c>
      <c r="V37" s="247" t="s">
        <v>365</v>
      </c>
      <c r="W37" s="247">
        <v>1</v>
      </c>
      <c r="X37" s="247">
        <v>2</v>
      </c>
      <c r="Y37" s="277"/>
      <c r="Z37" s="128"/>
      <c r="AA37" s="251">
        <v>4</v>
      </c>
      <c r="AB37" s="204" t="s">
        <v>1</v>
      </c>
      <c r="AC37" s="246">
        <v>8</v>
      </c>
      <c r="AD37" s="246" t="s">
        <v>360</v>
      </c>
      <c r="AE37" s="246">
        <v>1</v>
      </c>
      <c r="AF37" s="237">
        <v>0.75</v>
      </c>
    </row>
    <row r="38" spans="2:32" ht="23.8">
      <c r="B38" s="425">
        <v>5</v>
      </c>
      <c r="C38" s="379" t="s">
        <v>1</v>
      </c>
      <c r="D38" s="423">
        <v>29</v>
      </c>
      <c r="E38" s="421" t="s">
        <v>388</v>
      </c>
      <c r="F38" s="247" t="e">
        <f>VLOOKUP($E38,'Comb Batting Stat'!$E$6:$Z$99,2,0)</f>
        <v>#N/A</v>
      </c>
      <c r="G38" s="428" t="e">
        <f>VLOOKUP($E38,'Comb Batting Stat'!$E$6:$Z$99,11,FALSE)</f>
        <v>#N/A</v>
      </c>
      <c r="H38" s="442"/>
      <c r="I38" s="427"/>
      <c r="J38" s="425">
        <v>5</v>
      </c>
      <c r="K38" s="379" t="s">
        <v>0</v>
      </c>
      <c r="L38" s="420">
        <v>5</v>
      </c>
      <c r="M38" s="420" t="s">
        <v>416</v>
      </c>
      <c r="N38" s="247">
        <f>VLOOKUP($M38,'Comb Batting Stat'!$E$6:$Z$99,2,0)</f>
        <v>1</v>
      </c>
      <c r="O38" s="248">
        <f>VLOOKUP($M38,'Comb Batting Stat'!$E$6:$Z$99,20,FALSE)</f>
        <v>0.25</v>
      </c>
      <c r="P38" s="131"/>
      <c r="Q38" s="131"/>
      <c r="S38" s="251">
        <v>4</v>
      </c>
      <c r="T38" s="182" t="s">
        <v>1</v>
      </c>
      <c r="U38" s="247">
        <v>7</v>
      </c>
      <c r="V38" s="247" t="s">
        <v>361</v>
      </c>
      <c r="W38" s="247">
        <v>1</v>
      </c>
      <c r="X38" s="247">
        <v>1</v>
      </c>
      <c r="Y38" s="277"/>
      <c r="Z38" s="128"/>
      <c r="AA38" s="251">
        <v>5</v>
      </c>
      <c r="AB38" s="204" t="s">
        <v>1</v>
      </c>
      <c r="AC38" s="246">
        <v>7</v>
      </c>
      <c r="AD38" s="246" t="s">
        <v>361</v>
      </c>
      <c r="AE38" s="246">
        <v>1</v>
      </c>
      <c r="AF38" s="237">
        <v>0.66700000000000004</v>
      </c>
    </row>
    <row r="39" spans="2:32" ht="23.8">
      <c r="B39" s="425">
        <v>6</v>
      </c>
      <c r="C39" s="379" t="s">
        <v>0</v>
      </c>
      <c r="D39" s="420">
        <v>5</v>
      </c>
      <c r="E39" s="420" t="s">
        <v>416</v>
      </c>
      <c r="F39" s="247">
        <f>VLOOKUP($E39,'Comb Batting Stat'!$E$6:$Z$99,2,0)</f>
        <v>1</v>
      </c>
      <c r="G39" s="428">
        <f>VLOOKUP($E39,'Comb Batting Stat'!$E$6:$Z$99,11,FALSE)</f>
        <v>0</v>
      </c>
      <c r="H39" s="442"/>
      <c r="I39" s="427"/>
      <c r="J39" s="425">
        <v>6</v>
      </c>
      <c r="K39" s="379" t="s">
        <v>0</v>
      </c>
      <c r="L39" s="420">
        <v>37</v>
      </c>
      <c r="M39" s="420" t="s">
        <v>418</v>
      </c>
      <c r="N39" s="247">
        <f>VLOOKUP($M39,'Comb Batting Stat'!$E$6:$Z$99,2,0)</f>
        <v>1</v>
      </c>
      <c r="O39" s="248">
        <f>VLOOKUP($M39,'Comb Batting Stat'!$E$6:$Z$99,20,FALSE)</f>
        <v>0.25</v>
      </c>
      <c r="P39" s="129"/>
      <c r="Q39" s="129"/>
      <c r="S39" s="251">
        <v>6</v>
      </c>
      <c r="T39" s="182" t="s">
        <v>1</v>
      </c>
      <c r="U39" s="247">
        <v>24</v>
      </c>
      <c r="V39" s="247" t="s">
        <v>364</v>
      </c>
      <c r="W39" s="247">
        <v>1</v>
      </c>
      <c r="X39" s="247">
        <v>1</v>
      </c>
      <c r="Y39" s="277"/>
      <c r="Z39" s="128"/>
      <c r="AA39" s="251">
        <v>6</v>
      </c>
      <c r="AB39" s="182" t="s">
        <v>1</v>
      </c>
      <c r="AC39" s="246">
        <v>42</v>
      </c>
      <c r="AD39" s="246" t="s">
        <v>365</v>
      </c>
      <c r="AE39" s="246">
        <v>1</v>
      </c>
      <c r="AF39" s="237">
        <v>0.5</v>
      </c>
    </row>
    <row r="40" spans="2:32" ht="23.8">
      <c r="B40" s="425">
        <v>7</v>
      </c>
      <c r="C40" s="379" t="s">
        <v>0</v>
      </c>
      <c r="D40" s="420">
        <v>42</v>
      </c>
      <c r="E40" s="420" t="s">
        <v>422</v>
      </c>
      <c r="F40" s="247" t="e">
        <f>VLOOKUP($E40,'Comb Batting Stat'!$E$6:$Z$99,2,0)</f>
        <v>#N/A</v>
      </c>
      <c r="G40" s="428" t="e">
        <f>VLOOKUP($E40,'Comb Batting Stat'!$E$6:$Z$99,11,FALSE)</f>
        <v>#N/A</v>
      </c>
      <c r="H40" s="442"/>
      <c r="I40" s="427"/>
      <c r="J40" s="425">
        <v>7</v>
      </c>
      <c r="K40" s="379" t="s">
        <v>1</v>
      </c>
      <c r="L40" s="423">
        <v>31</v>
      </c>
      <c r="M40" s="421" t="s">
        <v>367</v>
      </c>
      <c r="N40" s="247" t="e">
        <f>VLOOKUP($M40,'Comb Batting Stat'!$E$6:$Z$99,2,0)</f>
        <v>#N/A</v>
      </c>
      <c r="O40" s="248" t="e">
        <f>VLOOKUP($M40,'Comb Batting Stat'!$E$6:$Z$99,20,FALSE)</f>
        <v>#N/A</v>
      </c>
      <c r="P40" s="129"/>
      <c r="Q40" s="129"/>
      <c r="S40" s="251">
        <v>7</v>
      </c>
      <c r="T40" s="182" t="s">
        <v>1</v>
      </c>
      <c r="U40" s="247">
        <v>26</v>
      </c>
      <c r="V40" s="247" t="s">
        <v>366</v>
      </c>
      <c r="W40" s="247">
        <v>1</v>
      </c>
      <c r="X40" s="247">
        <v>1</v>
      </c>
      <c r="Y40" s="277"/>
      <c r="Z40" s="128"/>
      <c r="AA40" s="251">
        <v>7</v>
      </c>
      <c r="AB40" s="182" t="s">
        <v>0</v>
      </c>
      <c r="AC40" s="246">
        <v>24</v>
      </c>
      <c r="AD40" s="246" t="s">
        <v>355</v>
      </c>
      <c r="AE40" s="246">
        <v>1</v>
      </c>
      <c r="AF40" s="237">
        <v>0.5</v>
      </c>
    </row>
    <row r="41" spans="2:32" ht="23.8">
      <c r="B41" s="425">
        <v>8</v>
      </c>
      <c r="C41" s="379" t="s">
        <v>1</v>
      </c>
      <c r="D41" s="423">
        <v>6</v>
      </c>
      <c r="E41" s="423" t="s">
        <v>362</v>
      </c>
      <c r="F41" s="247" t="e">
        <f>VLOOKUP($E41,'Comb Batting Stat'!$E$6:$Z$99,2,0)</f>
        <v>#N/A</v>
      </c>
      <c r="G41" s="428" t="e">
        <f>VLOOKUP($E41,'Comb Batting Stat'!$E$6:$Z$99,11,FALSE)</f>
        <v>#N/A</v>
      </c>
      <c r="H41" s="442"/>
      <c r="I41" s="427"/>
      <c r="J41" s="425">
        <v>8</v>
      </c>
      <c r="K41" s="379" t="s">
        <v>3</v>
      </c>
      <c r="L41" s="380">
        <v>32</v>
      </c>
      <c r="M41" s="380" t="s">
        <v>399</v>
      </c>
      <c r="N41" s="247">
        <f>VLOOKUP($M41,'Comb Batting Stat'!$E$6:$Z$99,2,0)</f>
        <v>1</v>
      </c>
      <c r="O41" s="248">
        <f>VLOOKUP($M41,'Comb Batting Stat'!$E$6:$Z$99,20,FALSE)</f>
        <v>0.25</v>
      </c>
      <c r="P41" s="129"/>
      <c r="Q41" s="129"/>
      <c r="S41" s="251">
        <v>7</v>
      </c>
      <c r="T41" s="182"/>
      <c r="U41" s="244"/>
      <c r="V41" s="244"/>
      <c r="W41" s="244"/>
      <c r="X41" s="244"/>
      <c r="Y41" s="277"/>
      <c r="Z41" s="128"/>
      <c r="AA41" s="251">
        <v>8</v>
      </c>
      <c r="AB41" s="204" t="s">
        <v>1</v>
      </c>
      <c r="AC41" s="244">
        <v>24</v>
      </c>
      <c r="AD41" s="244" t="s">
        <v>364</v>
      </c>
      <c r="AE41" s="244">
        <v>1</v>
      </c>
      <c r="AF41" s="203">
        <v>0.5</v>
      </c>
    </row>
    <row r="42" spans="2:32" ht="23.8">
      <c r="B42" s="425">
        <v>9</v>
      </c>
      <c r="C42" s="379" t="s">
        <v>1</v>
      </c>
      <c r="D42" s="423">
        <v>7</v>
      </c>
      <c r="E42" s="423" t="s">
        <v>361</v>
      </c>
      <c r="F42" s="247" t="e">
        <f>VLOOKUP($E42,'Comb Batting Stat'!$E$6:$Z$99,2,0)</f>
        <v>#N/A</v>
      </c>
      <c r="G42" s="428" t="e">
        <f>VLOOKUP($E42,'Comb Batting Stat'!$E$6:$Z$99,11,FALSE)</f>
        <v>#N/A</v>
      </c>
      <c r="H42" s="442"/>
      <c r="I42" s="427"/>
      <c r="J42" s="425">
        <v>9</v>
      </c>
      <c r="K42" s="379" t="s">
        <v>3</v>
      </c>
      <c r="L42" s="380">
        <v>15</v>
      </c>
      <c r="M42" s="380" t="s">
        <v>400</v>
      </c>
      <c r="N42" s="247">
        <f>VLOOKUP($M42,'Comb Batting Stat'!$E$6:$Z$99,2,0)</f>
        <v>1</v>
      </c>
      <c r="O42" s="248">
        <f>VLOOKUP($M42,'Comb Batting Stat'!$E$6:$Z$99,20,FALSE)</f>
        <v>1</v>
      </c>
      <c r="P42" s="129"/>
      <c r="Q42" s="129"/>
      <c r="S42" s="251">
        <v>7</v>
      </c>
      <c r="T42" s="204"/>
      <c r="U42" s="246"/>
      <c r="V42" s="246"/>
      <c r="W42" s="246"/>
      <c r="X42" s="246"/>
      <c r="Y42" s="277"/>
      <c r="Z42" s="128"/>
      <c r="AA42" s="251">
        <v>9</v>
      </c>
      <c r="AB42" s="182" t="s">
        <v>1</v>
      </c>
      <c r="AC42" s="246">
        <v>2</v>
      </c>
      <c r="AD42" s="246" t="s">
        <v>363</v>
      </c>
      <c r="AE42" s="246">
        <v>1</v>
      </c>
      <c r="AF42" s="237">
        <v>0.5</v>
      </c>
    </row>
    <row r="43" spans="2:32" ht="23.8">
      <c r="B43" s="425">
        <v>10</v>
      </c>
      <c r="C43" s="379" t="s">
        <v>1</v>
      </c>
      <c r="D43" s="423">
        <v>14</v>
      </c>
      <c r="E43" s="423" t="s">
        <v>358</v>
      </c>
      <c r="F43" s="247" t="e">
        <f>VLOOKUP($E43,'Comb Batting Stat'!$E$6:$Z$99,2,0)</f>
        <v>#N/A</v>
      </c>
      <c r="G43" s="428" t="e">
        <f>VLOOKUP($E43,'Comb Batting Stat'!$E$6:$Z$99,11,FALSE)</f>
        <v>#N/A</v>
      </c>
      <c r="H43" s="442"/>
      <c r="I43" s="427"/>
      <c r="J43" s="425">
        <v>10</v>
      </c>
      <c r="K43" s="379" t="s">
        <v>0</v>
      </c>
      <c r="L43" s="420">
        <v>24</v>
      </c>
      <c r="M43" s="420" t="s">
        <v>355</v>
      </c>
      <c r="N43" s="247">
        <f>VLOOKUP($M43,'Comb Batting Stat'!$E$6:$Z$99,2,0)</f>
        <v>1</v>
      </c>
      <c r="O43" s="248">
        <f>VLOOKUP($M43,'Comb Batting Stat'!$E$6:$Z$99,20,FALSE)</f>
        <v>0.25</v>
      </c>
      <c r="P43" s="129"/>
      <c r="Q43" s="129"/>
      <c r="S43" s="251">
        <v>10</v>
      </c>
      <c r="T43" s="204"/>
      <c r="U43" s="246"/>
      <c r="V43" s="246"/>
      <c r="W43" s="246"/>
      <c r="X43" s="246"/>
      <c r="Y43" s="277"/>
      <c r="Z43" s="128"/>
      <c r="AA43" s="251">
        <v>10</v>
      </c>
      <c r="AB43" s="204" t="s">
        <v>0</v>
      </c>
      <c r="AC43" s="246">
        <v>23</v>
      </c>
      <c r="AD43" s="246" t="s">
        <v>352</v>
      </c>
      <c r="AE43" s="246">
        <v>1</v>
      </c>
      <c r="AF43" s="237">
        <v>0.5</v>
      </c>
    </row>
    <row r="44" spans="2:32" ht="23.8">
      <c r="B44" s="425">
        <v>11</v>
      </c>
      <c r="C44" s="379" t="s">
        <v>1</v>
      </c>
      <c r="D44" s="423">
        <v>50</v>
      </c>
      <c r="E44" s="423" t="s">
        <v>391</v>
      </c>
      <c r="F44" s="247" t="e">
        <f>VLOOKUP($E44,'Comb Batting Stat'!$E$6:$Z$99,2,0)</f>
        <v>#N/A</v>
      </c>
      <c r="G44" s="428" t="e">
        <f>VLOOKUP($E44,'Comb Batting Stat'!$E$6:$Z$99,11,FALSE)</f>
        <v>#N/A</v>
      </c>
      <c r="H44" s="442"/>
      <c r="I44" s="427"/>
      <c r="J44" s="425">
        <v>11</v>
      </c>
      <c r="K44" s="379" t="s">
        <v>1</v>
      </c>
      <c r="L44" s="423">
        <v>14</v>
      </c>
      <c r="M44" s="423" t="s">
        <v>358</v>
      </c>
      <c r="N44" s="247" t="e">
        <f>VLOOKUP($M44,'Comb Batting Stat'!$E$6:$Z$99,2,0)</f>
        <v>#N/A</v>
      </c>
      <c r="O44" s="248" t="e">
        <f>VLOOKUP($M44,'Comb Batting Stat'!$E$6:$Z$99,20,FALSE)</f>
        <v>#N/A</v>
      </c>
      <c r="P44" s="129"/>
      <c r="Q44" s="129"/>
      <c r="S44" s="251">
        <v>11</v>
      </c>
      <c r="T44" s="204"/>
      <c r="U44" s="246"/>
      <c r="V44" s="246"/>
      <c r="W44" s="246"/>
      <c r="X44" s="246"/>
      <c r="Y44" s="277"/>
      <c r="Z44" s="128"/>
      <c r="AA44" s="251">
        <v>11</v>
      </c>
      <c r="AB44" s="204" t="s">
        <v>0</v>
      </c>
      <c r="AC44" s="246">
        <v>47</v>
      </c>
      <c r="AD44" s="246" t="s">
        <v>354</v>
      </c>
      <c r="AE44" s="246">
        <v>1</v>
      </c>
      <c r="AF44" s="237">
        <v>0.5</v>
      </c>
    </row>
    <row r="45" spans="2:32" ht="23.8">
      <c r="B45" s="425">
        <v>12</v>
      </c>
      <c r="C45" s="379" t="s">
        <v>0</v>
      </c>
      <c r="D45" s="420">
        <v>24</v>
      </c>
      <c r="E45" s="420" t="s">
        <v>355</v>
      </c>
      <c r="F45" s="247">
        <f>VLOOKUP($E45,'Comb Batting Stat'!$E$6:$Z$99,2,0)</f>
        <v>1</v>
      </c>
      <c r="G45" s="428">
        <f>VLOOKUP($E45,'Comb Batting Stat'!$E$6:$Z$99,11,FALSE)</f>
        <v>0</v>
      </c>
      <c r="H45" s="442"/>
      <c r="I45" s="427"/>
      <c r="J45" s="425">
        <v>12</v>
      </c>
      <c r="K45" s="379" t="s">
        <v>1</v>
      </c>
      <c r="L45" s="423">
        <v>7</v>
      </c>
      <c r="M45" s="423" t="s">
        <v>361</v>
      </c>
      <c r="N45" s="247" t="e">
        <f>VLOOKUP($M45,'Comb Batting Stat'!$E$6:$Z$99,2,0)</f>
        <v>#N/A</v>
      </c>
      <c r="O45" s="248" t="e">
        <f>VLOOKUP($M45,'Comb Batting Stat'!$E$6:$Z$99,20,FALSE)</f>
        <v>#N/A</v>
      </c>
      <c r="P45" s="129"/>
      <c r="Q45" s="129"/>
      <c r="S45" s="251">
        <v>12</v>
      </c>
      <c r="T45" s="204"/>
      <c r="U45" s="246"/>
      <c r="V45" s="246"/>
      <c r="W45" s="246"/>
      <c r="X45" s="246"/>
      <c r="Y45" s="277"/>
      <c r="Z45" s="128"/>
      <c r="AA45" s="251">
        <v>12</v>
      </c>
      <c r="AB45" s="204" t="s">
        <v>1</v>
      </c>
      <c r="AC45" s="246">
        <v>26</v>
      </c>
      <c r="AD45" s="246" t="s">
        <v>366</v>
      </c>
      <c r="AE45" s="246">
        <v>1</v>
      </c>
      <c r="AF45" s="237">
        <v>0.33300000000000002</v>
      </c>
    </row>
    <row r="46" spans="2:32" ht="23.8">
      <c r="B46" s="507"/>
      <c r="C46" s="507"/>
      <c r="D46" s="507"/>
      <c r="E46" s="507"/>
      <c r="F46" s="507"/>
      <c r="G46" s="507"/>
      <c r="H46" s="404"/>
      <c r="I46" s="427"/>
      <c r="J46" s="507"/>
      <c r="K46" s="507"/>
      <c r="L46" s="507"/>
      <c r="M46" s="507"/>
      <c r="N46" s="507"/>
      <c r="O46" s="507"/>
      <c r="P46" s="129"/>
      <c r="Q46" s="129"/>
      <c r="R46" s="129"/>
      <c r="S46" s="505"/>
      <c r="T46" s="505"/>
      <c r="U46" s="505"/>
      <c r="V46" s="505"/>
      <c r="W46" s="505"/>
      <c r="X46" s="505"/>
      <c r="Y46" s="278"/>
      <c r="Z46" s="128"/>
      <c r="AA46" s="505"/>
      <c r="AB46" s="505"/>
      <c r="AC46" s="505"/>
      <c r="AD46" s="505"/>
      <c r="AE46" s="505"/>
      <c r="AF46" s="505"/>
    </row>
    <row r="47" spans="2:32" ht="2.4" customHeight="1">
      <c r="B47" s="438"/>
      <c r="C47" s="404"/>
      <c r="D47" s="404"/>
      <c r="E47" s="404"/>
      <c r="F47" s="404"/>
      <c r="G47" s="404"/>
      <c r="H47" s="404"/>
      <c r="I47" s="427"/>
      <c r="J47" s="438"/>
      <c r="K47" s="427"/>
      <c r="L47" s="427"/>
      <c r="M47" s="427"/>
      <c r="N47" s="427"/>
      <c r="O47" s="443"/>
      <c r="P47" s="129"/>
      <c r="Q47" s="129"/>
      <c r="R47" s="129"/>
      <c r="S47" s="136"/>
      <c r="T47" s="133"/>
      <c r="U47" s="133"/>
      <c r="V47" s="133"/>
      <c r="W47" s="133"/>
      <c r="X47" s="133"/>
      <c r="Y47" s="278"/>
      <c r="Z47" s="128"/>
      <c r="AA47" s="136"/>
      <c r="AB47" s="128"/>
      <c r="AC47" s="128"/>
      <c r="AD47" s="128"/>
      <c r="AE47" s="128"/>
      <c r="AF47" s="139"/>
    </row>
    <row r="48" spans="2:32" ht="23.8">
      <c r="B48" s="441" t="s">
        <v>102</v>
      </c>
      <c r="C48" s="433" t="s">
        <v>120</v>
      </c>
      <c r="D48" s="433" t="s">
        <v>6</v>
      </c>
      <c r="E48" s="439" t="s">
        <v>121</v>
      </c>
      <c r="F48" s="433" t="s">
        <v>122</v>
      </c>
      <c r="G48" s="434" t="s">
        <v>82</v>
      </c>
      <c r="H48" s="440"/>
      <c r="I48" s="427"/>
      <c r="J48" s="444" t="s">
        <v>124</v>
      </c>
      <c r="K48" s="445" t="s">
        <v>120</v>
      </c>
      <c r="L48" s="445" t="s">
        <v>6</v>
      </c>
      <c r="M48" s="445" t="s">
        <v>121</v>
      </c>
      <c r="N48" s="445" t="s">
        <v>122</v>
      </c>
      <c r="O48" s="445" t="s">
        <v>83</v>
      </c>
      <c r="P48" s="129"/>
      <c r="Q48" s="129"/>
      <c r="R48" s="129"/>
      <c r="S48" s="124" t="s">
        <v>102</v>
      </c>
      <c r="T48" s="135" t="s">
        <v>120</v>
      </c>
      <c r="U48" s="135" t="s">
        <v>6</v>
      </c>
      <c r="V48" s="137" t="s">
        <v>121</v>
      </c>
      <c r="W48" s="135" t="s">
        <v>122</v>
      </c>
      <c r="X48" s="125" t="s">
        <v>82</v>
      </c>
      <c r="Y48" s="276"/>
      <c r="Z48" s="128"/>
      <c r="AA48" s="264" t="s">
        <v>124</v>
      </c>
      <c r="AB48" s="206" t="s">
        <v>120</v>
      </c>
      <c r="AC48" s="206" t="s">
        <v>6</v>
      </c>
      <c r="AD48" s="206" t="s">
        <v>121</v>
      </c>
      <c r="AE48" s="206" t="s">
        <v>122</v>
      </c>
      <c r="AF48" s="206" t="s">
        <v>83</v>
      </c>
    </row>
    <row r="49" spans="2:32" ht="23.8">
      <c r="B49" s="425">
        <v>1</v>
      </c>
      <c r="C49" s="379" t="s">
        <v>1</v>
      </c>
      <c r="D49" s="423">
        <v>7</v>
      </c>
      <c r="E49" s="423" t="s">
        <v>361</v>
      </c>
      <c r="F49" s="247" t="e">
        <f>VLOOKUP($E49,'Comb Batting Stat'!$E$6:$Z$99,2,0)</f>
        <v>#N/A</v>
      </c>
      <c r="G49" s="428" t="e">
        <f>VLOOKUP($E49,'Comb Batting Stat'!$E$6:$Z$99,5,FALSE)</f>
        <v>#N/A</v>
      </c>
      <c r="H49" s="446"/>
      <c r="I49" s="427"/>
      <c r="J49" s="425">
        <v>1</v>
      </c>
      <c r="K49" s="379" t="s">
        <v>0</v>
      </c>
      <c r="L49" s="420">
        <v>2</v>
      </c>
      <c r="M49" s="420" t="s">
        <v>419</v>
      </c>
      <c r="N49" s="247">
        <f>VLOOKUP($M49,'Comb Batting Stat'!$E$6:$Z$99,2,0)</f>
        <v>1</v>
      </c>
      <c r="O49" s="428">
        <f>VLOOKUP($M49,'Comb Batting Stat'!$E$6:$Z$2099,6,FALSE)</f>
        <v>1</v>
      </c>
      <c r="P49" s="263"/>
      <c r="S49" s="251">
        <v>1</v>
      </c>
      <c r="T49" s="182" t="s">
        <v>1</v>
      </c>
      <c r="U49" s="247">
        <v>19</v>
      </c>
      <c r="V49" s="247" t="s">
        <v>359</v>
      </c>
      <c r="W49" s="247">
        <v>1</v>
      </c>
      <c r="X49" s="247">
        <v>3</v>
      </c>
      <c r="Y49" s="279"/>
      <c r="Z49" s="128"/>
      <c r="AA49" s="251">
        <v>1</v>
      </c>
      <c r="AB49" s="204" t="s">
        <v>1</v>
      </c>
      <c r="AC49" s="246">
        <v>19</v>
      </c>
      <c r="AD49" s="246" t="s">
        <v>359</v>
      </c>
      <c r="AE49" s="246">
        <v>1</v>
      </c>
      <c r="AF49" s="246">
        <v>3</v>
      </c>
    </row>
    <row r="50" spans="2:32" ht="23.8">
      <c r="B50" s="425">
        <v>2</v>
      </c>
      <c r="C50" s="379" t="s">
        <v>1</v>
      </c>
      <c r="D50" s="420">
        <v>2</v>
      </c>
      <c r="E50" s="420" t="s">
        <v>363</v>
      </c>
      <c r="F50" s="247" t="e">
        <f>VLOOKUP($E50,'Comb Batting Stat'!$E$6:$Z$99,2,0)</f>
        <v>#N/A</v>
      </c>
      <c r="G50" s="428" t="e">
        <f>VLOOKUP($E50,'Comb Batting Stat'!$E$6:$Z$99,5,FALSE)</f>
        <v>#N/A</v>
      </c>
      <c r="H50" s="446"/>
      <c r="I50" s="427"/>
      <c r="J50" s="425">
        <v>2</v>
      </c>
      <c r="K50" s="379" t="s">
        <v>1</v>
      </c>
      <c r="L50" s="420">
        <v>2</v>
      </c>
      <c r="M50" s="420" t="s">
        <v>363</v>
      </c>
      <c r="N50" s="247" t="e">
        <f>VLOOKUP($M50,'Comb Batting Stat'!$E$6:$Z$99,2,0)</f>
        <v>#N/A</v>
      </c>
      <c r="O50" s="428" t="e">
        <f>VLOOKUP($M50,'Comb Batting Stat'!$E$6:$Z$2099,6,FALSE)</f>
        <v>#N/A</v>
      </c>
      <c r="P50" s="263"/>
      <c r="S50" s="251">
        <v>2</v>
      </c>
      <c r="T50" s="182" t="s">
        <v>1</v>
      </c>
      <c r="U50" s="247">
        <v>6</v>
      </c>
      <c r="V50" s="247" t="s">
        <v>362</v>
      </c>
      <c r="W50" s="247">
        <v>1</v>
      </c>
      <c r="X50" s="247">
        <v>2</v>
      </c>
      <c r="Y50" s="279"/>
      <c r="Z50" s="128"/>
      <c r="AA50" s="251">
        <v>2</v>
      </c>
      <c r="AB50" s="204" t="s">
        <v>1</v>
      </c>
      <c r="AC50" s="246">
        <v>8</v>
      </c>
      <c r="AD50" s="246" t="s">
        <v>360</v>
      </c>
      <c r="AE50" s="246">
        <v>1</v>
      </c>
      <c r="AF50" s="246">
        <v>3</v>
      </c>
    </row>
    <row r="51" spans="2:32" ht="23.8">
      <c r="B51" s="425">
        <v>3</v>
      </c>
      <c r="C51" s="379" t="s">
        <v>0</v>
      </c>
      <c r="D51" s="423">
        <v>37</v>
      </c>
      <c r="E51" s="423" t="s">
        <v>418</v>
      </c>
      <c r="F51" s="247">
        <f>VLOOKUP($E51,'Comb Batting Stat'!$E$6:$Z$99,2,0)</f>
        <v>1</v>
      </c>
      <c r="G51" s="428">
        <f>VLOOKUP($E51,'Comb Batting Stat'!$E$6:$Z$99,5,FALSE)</f>
        <v>0</v>
      </c>
      <c r="H51" s="446"/>
      <c r="I51" s="427"/>
      <c r="J51" s="425">
        <v>3</v>
      </c>
      <c r="K51" s="379" t="s">
        <v>0</v>
      </c>
      <c r="L51" s="420">
        <v>5</v>
      </c>
      <c r="M51" s="420" t="s">
        <v>416</v>
      </c>
      <c r="N51" s="247">
        <f>VLOOKUP($M51,'Comb Batting Stat'!$E$6:$Z$99,2,0)</f>
        <v>1</v>
      </c>
      <c r="O51" s="428">
        <f>VLOOKUP($M51,'Comb Batting Stat'!$E$6:$Z$2099,6,FALSE)</f>
        <v>1</v>
      </c>
      <c r="P51" s="263"/>
      <c r="S51" s="251">
        <v>3</v>
      </c>
      <c r="T51" s="182" t="s">
        <v>1</v>
      </c>
      <c r="U51" s="247">
        <v>14</v>
      </c>
      <c r="V51" s="247" t="s">
        <v>358</v>
      </c>
      <c r="W51" s="247">
        <v>1</v>
      </c>
      <c r="X51" s="247">
        <v>2</v>
      </c>
      <c r="Y51" s="279"/>
      <c r="Z51" s="128"/>
      <c r="AA51" s="251">
        <v>3</v>
      </c>
      <c r="AB51" s="204" t="s">
        <v>1</v>
      </c>
      <c r="AC51" s="246">
        <v>6</v>
      </c>
      <c r="AD51" s="246" t="s">
        <v>362</v>
      </c>
      <c r="AE51" s="246">
        <v>1</v>
      </c>
      <c r="AF51" s="246">
        <v>2</v>
      </c>
    </row>
    <row r="52" spans="2:32" ht="23.8">
      <c r="B52" s="425">
        <v>4</v>
      </c>
      <c r="C52" s="379" t="s">
        <v>1</v>
      </c>
      <c r="D52" s="423">
        <v>42</v>
      </c>
      <c r="E52" s="423" t="s">
        <v>365</v>
      </c>
      <c r="F52" s="247" t="e">
        <f>VLOOKUP($E52,'Comb Batting Stat'!$E$6:$Z$99,2,0)</f>
        <v>#N/A</v>
      </c>
      <c r="G52" s="428" t="e">
        <f>VLOOKUP($E52,'Comb Batting Stat'!$E$6:$Z$99,5,FALSE)</f>
        <v>#N/A</v>
      </c>
      <c r="H52" s="446"/>
      <c r="I52" s="427"/>
      <c r="J52" s="425">
        <v>4</v>
      </c>
      <c r="K52" s="379" t="s">
        <v>0</v>
      </c>
      <c r="L52" s="423">
        <v>37</v>
      </c>
      <c r="M52" s="423" t="s">
        <v>418</v>
      </c>
      <c r="N52" s="247">
        <f>VLOOKUP($M52,'Comb Batting Stat'!$E$6:$Z$99,2,0)</f>
        <v>1</v>
      </c>
      <c r="O52" s="428">
        <f>VLOOKUP($M52,'Comb Batting Stat'!$E$6:$Z$2099,6,FALSE)</f>
        <v>1</v>
      </c>
      <c r="P52" s="263"/>
      <c r="S52" s="251">
        <v>4</v>
      </c>
      <c r="T52" s="182" t="s">
        <v>1</v>
      </c>
      <c r="U52" s="247">
        <v>8</v>
      </c>
      <c r="V52" s="247" t="s">
        <v>360</v>
      </c>
      <c r="W52" s="247">
        <v>1</v>
      </c>
      <c r="X52" s="247">
        <v>2</v>
      </c>
      <c r="Y52" s="279"/>
      <c r="Z52" s="128"/>
      <c r="AA52" s="251">
        <v>4</v>
      </c>
      <c r="AB52" s="204" t="s">
        <v>1</v>
      </c>
      <c r="AC52" s="246">
        <v>14</v>
      </c>
      <c r="AD52" s="246" t="s">
        <v>358</v>
      </c>
      <c r="AE52" s="246">
        <v>1</v>
      </c>
      <c r="AF52" s="246">
        <v>2</v>
      </c>
    </row>
    <row r="53" spans="2:32" ht="23.8">
      <c r="B53" s="425">
        <v>5</v>
      </c>
      <c r="C53" s="379" t="s">
        <v>0</v>
      </c>
      <c r="D53" s="420">
        <v>24</v>
      </c>
      <c r="E53" s="420" t="s">
        <v>355</v>
      </c>
      <c r="F53" s="247">
        <f>VLOOKUP($E53,'Comb Batting Stat'!$E$6:$Z$99,2,0)</f>
        <v>1</v>
      </c>
      <c r="G53" s="428">
        <f>VLOOKUP($E53,'Comb Batting Stat'!$E$6:$Z$99,5,FALSE)</f>
        <v>0</v>
      </c>
      <c r="H53" s="446"/>
      <c r="I53" s="427"/>
      <c r="J53" s="425">
        <v>5</v>
      </c>
      <c r="K53" s="379" t="s">
        <v>1</v>
      </c>
      <c r="L53" s="420">
        <v>42</v>
      </c>
      <c r="M53" s="420" t="s">
        <v>365</v>
      </c>
      <c r="N53" s="247" t="e">
        <f>VLOOKUP($M53,'Comb Batting Stat'!$E$6:$Z$99,2,0)</f>
        <v>#N/A</v>
      </c>
      <c r="O53" s="428" t="e">
        <f>VLOOKUP($M53,'Comb Batting Stat'!$E$6:$Z$2099,6,FALSE)</f>
        <v>#N/A</v>
      </c>
      <c r="P53" s="263"/>
      <c r="S53" s="251">
        <v>5</v>
      </c>
      <c r="T53" s="182" t="s">
        <v>1</v>
      </c>
      <c r="U53" s="247">
        <v>7</v>
      </c>
      <c r="V53" s="247" t="s">
        <v>361</v>
      </c>
      <c r="W53" s="247">
        <v>1</v>
      </c>
      <c r="X53" s="247">
        <v>2</v>
      </c>
      <c r="Y53" s="279"/>
      <c r="Z53" s="128"/>
      <c r="AA53" s="251">
        <v>4</v>
      </c>
      <c r="AB53" s="182" t="s">
        <v>1</v>
      </c>
      <c r="AC53" s="246">
        <v>7</v>
      </c>
      <c r="AD53" s="246" t="s">
        <v>361</v>
      </c>
      <c r="AE53" s="246">
        <v>1</v>
      </c>
      <c r="AF53" s="246">
        <v>2</v>
      </c>
    </row>
    <row r="54" spans="2:32" ht="23.8">
      <c r="B54" s="425">
        <v>6</v>
      </c>
      <c r="C54" s="379" t="s">
        <v>1</v>
      </c>
      <c r="D54" s="420">
        <v>19</v>
      </c>
      <c r="E54" s="420" t="s">
        <v>359</v>
      </c>
      <c r="F54" s="247" t="e">
        <f>VLOOKUP($E54,'Comb Batting Stat'!$E$6:$Z$99,2,0)</f>
        <v>#N/A</v>
      </c>
      <c r="G54" s="428" t="e">
        <f>VLOOKUP($E54,'Comb Batting Stat'!$E$6:$Z$99,5,FALSE)</f>
        <v>#N/A</v>
      </c>
      <c r="H54" s="446"/>
      <c r="I54" s="427"/>
      <c r="J54" s="425">
        <v>6</v>
      </c>
      <c r="K54" s="379" t="s">
        <v>0</v>
      </c>
      <c r="L54" s="423">
        <v>24</v>
      </c>
      <c r="M54" s="423" t="s">
        <v>355</v>
      </c>
      <c r="N54" s="247">
        <f>VLOOKUP($M54,'Comb Batting Stat'!$E$6:$Z$99,2,0)</f>
        <v>1</v>
      </c>
      <c r="O54" s="428">
        <f>VLOOKUP($M54,'Comb Batting Stat'!$E$6:$Z$2099,6,FALSE)</f>
        <v>1</v>
      </c>
      <c r="P54" s="263"/>
      <c r="S54" s="251">
        <v>6</v>
      </c>
      <c r="T54" s="182" t="s">
        <v>1</v>
      </c>
      <c r="U54" s="247">
        <v>26</v>
      </c>
      <c r="V54" s="247" t="s">
        <v>366</v>
      </c>
      <c r="W54" s="247">
        <v>1</v>
      </c>
      <c r="X54" s="247">
        <v>2</v>
      </c>
      <c r="Y54" s="279"/>
      <c r="Z54" s="128"/>
      <c r="AA54" s="251">
        <v>4</v>
      </c>
      <c r="AB54" s="204" t="s">
        <v>1</v>
      </c>
      <c r="AC54" s="246">
        <v>24</v>
      </c>
      <c r="AD54" s="246" t="s">
        <v>364</v>
      </c>
      <c r="AE54" s="246">
        <v>1</v>
      </c>
      <c r="AF54" s="246">
        <v>2</v>
      </c>
    </row>
    <row r="55" spans="2:32" ht="23.8">
      <c r="B55" s="425">
        <v>7</v>
      </c>
      <c r="C55" s="379" t="s">
        <v>0</v>
      </c>
      <c r="D55" s="423">
        <v>5</v>
      </c>
      <c r="E55" s="423" t="s">
        <v>416</v>
      </c>
      <c r="F55" s="247">
        <f>VLOOKUP($E55,'Comb Batting Stat'!$E$6:$Z$99,2,0)</f>
        <v>1</v>
      </c>
      <c r="G55" s="428">
        <f>VLOOKUP($E55,'Comb Batting Stat'!$E$6:$Z$99,5,FALSE)</f>
        <v>0</v>
      </c>
      <c r="H55" s="446"/>
      <c r="I55" s="427"/>
      <c r="J55" s="425">
        <v>7</v>
      </c>
      <c r="K55" s="379" t="s">
        <v>3</v>
      </c>
      <c r="L55" s="423">
        <v>6</v>
      </c>
      <c r="M55" s="423" t="s">
        <v>401</v>
      </c>
      <c r="N55" s="247">
        <f>VLOOKUP($M55,'Comb Batting Stat'!$E$6:$Z$99,2,0)</f>
        <v>1</v>
      </c>
      <c r="O55" s="428">
        <f>VLOOKUP($M55,'Comb Batting Stat'!$E$6:$Z$2099,6,FALSE)</f>
        <v>1</v>
      </c>
      <c r="P55" s="263"/>
      <c r="S55" s="251">
        <v>6</v>
      </c>
      <c r="T55" s="182" t="s">
        <v>1</v>
      </c>
      <c r="U55" s="247">
        <v>24</v>
      </c>
      <c r="V55" s="247" t="s">
        <v>364</v>
      </c>
      <c r="W55" s="247">
        <v>1</v>
      </c>
      <c r="X55" s="247">
        <v>1</v>
      </c>
      <c r="Y55" s="279"/>
      <c r="Z55" s="128"/>
      <c r="AA55" s="251">
        <v>7</v>
      </c>
      <c r="AB55" s="204" t="s">
        <v>1</v>
      </c>
      <c r="AC55" s="244">
        <v>26</v>
      </c>
      <c r="AD55" s="244" t="s">
        <v>366</v>
      </c>
      <c r="AE55" s="244">
        <v>1</v>
      </c>
      <c r="AF55" s="244">
        <v>1</v>
      </c>
    </row>
    <row r="56" spans="2:32" ht="23.8">
      <c r="B56" s="425">
        <v>8</v>
      </c>
      <c r="C56" s="379" t="s">
        <v>1</v>
      </c>
      <c r="D56" s="423">
        <v>31</v>
      </c>
      <c r="E56" s="421" t="s">
        <v>367</v>
      </c>
      <c r="F56" s="247" t="e">
        <f>VLOOKUP($E56,'Comb Batting Stat'!$E$6:$Z$99,2,0)</f>
        <v>#N/A</v>
      </c>
      <c r="G56" s="428" t="e">
        <f>VLOOKUP($E56,'Comb Batting Stat'!$E$6:$Z$99,5,FALSE)</f>
        <v>#N/A</v>
      </c>
      <c r="H56" s="446"/>
      <c r="I56" s="427"/>
      <c r="J56" s="425">
        <v>8</v>
      </c>
      <c r="K56" s="379" t="s">
        <v>1</v>
      </c>
      <c r="L56" s="423">
        <v>7</v>
      </c>
      <c r="M56" s="421" t="s">
        <v>361</v>
      </c>
      <c r="N56" s="247" t="e">
        <f>VLOOKUP($M56,'Comb Batting Stat'!$E$6:$Z$99,2,0)</f>
        <v>#N/A</v>
      </c>
      <c r="O56" s="428" t="e">
        <f>VLOOKUP($M56,'Comb Batting Stat'!$E$6:$Z$2099,6,FALSE)</f>
        <v>#N/A</v>
      </c>
      <c r="P56" s="263"/>
      <c r="S56" s="251">
        <v>8</v>
      </c>
      <c r="T56" s="182" t="s">
        <v>1</v>
      </c>
      <c r="U56" s="247">
        <v>2</v>
      </c>
      <c r="V56" s="247" t="s">
        <v>363</v>
      </c>
      <c r="W56" s="247">
        <v>1</v>
      </c>
      <c r="X56" s="247">
        <v>1</v>
      </c>
      <c r="Y56" s="279"/>
      <c r="Z56" s="128"/>
      <c r="AA56" s="251">
        <v>8</v>
      </c>
      <c r="AB56" s="182" t="s">
        <v>1</v>
      </c>
      <c r="AC56" s="244">
        <v>2</v>
      </c>
      <c r="AD56" s="244" t="s">
        <v>363</v>
      </c>
      <c r="AE56" s="244">
        <v>1</v>
      </c>
      <c r="AF56" s="244">
        <v>1</v>
      </c>
    </row>
    <row r="57" spans="2:32" ht="23.8">
      <c r="B57" s="425">
        <v>9</v>
      </c>
      <c r="C57" s="379" t="s">
        <v>1</v>
      </c>
      <c r="D57" s="420">
        <v>24</v>
      </c>
      <c r="E57" s="420" t="s">
        <v>364</v>
      </c>
      <c r="F57" s="247" t="e">
        <f>VLOOKUP($E57,'Comb Batting Stat'!$E$6:$Z$99,2,0)</f>
        <v>#N/A</v>
      </c>
      <c r="G57" s="428" t="e">
        <f>VLOOKUP($E57,'Comb Batting Stat'!$E$6:$Z$99,5,FALSE)</f>
        <v>#N/A</v>
      </c>
      <c r="H57" s="446"/>
      <c r="I57" s="427"/>
      <c r="J57" s="425">
        <v>9</v>
      </c>
      <c r="K57" s="379" t="s">
        <v>1</v>
      </c>
      <c r="L57" s="423">
        <v>29</v>
      </c>
      <c r="M57" s="423" t="s">
        <v>388</v>
      </c>
      <c r="N57" s="247" t="e">
        <f>VLOOKUP($M57,'Comb Batting Stat'!$E$6:$Z$99,2,0)</f>
        <v>#N/A</v>
      </c>
      <c r="O57" s="428" t="e">
        <f>VLOOKUP($M57,'Comb Batting Stat'!$E$6:$Z$2099,6,FALSE)</f>
        <v>#N/A</v>
      </c>
      <c r="P57" s="263"/>
      <c r="S57" s="251">
        <v>9</v>
      </c>
      <c r="T57" s="182" t="s">
        <v>1</v>
      </c>
      <c r="U57" s="247">
        <v>31</v>
      </c>
      <c r="V57" s="247" t="s">
        <v>367</v>
      </c>
      <c r="W57" s="247">
        <v>1</v>
      </c>
      <c r="X57" s="247">
        <v>1</v>
      </c>
      <c r="Y57" s="279"/>
      <c r="Z57" s="128"/>
      <c r="AA57" s="251">
        <v>9</v>
      </c>
      <c r="AB57" s="182" t="s">
        <v>1</v>
      </c>
      <c r="AC57" s="246">
        <v>31</v>
      </c>
      <c r="AD57" s="246" t="s">
        <v>367</v>
      </c>
      <c r="AE57" s="246">
        <v>1</v>
      </c>
      <c r="AF57" s="246">
        <v>1</v>
      </c>
    </row>
    <row r="58" spans="2:32" ht="23.8">
      <c r="B58" s="425">
        <v>10</v>
      </c>
      <c r="C58" s="379" t="s">
        <v>0</v>
      </c>
      <c r="D58" s="420">
        <v>2</v>
      </c>
      <c r="E58" s="420" t="s">
        <v>419</v>
      </c>
      <c r="F58" s="247">
        <f>VLOOKUP($E58,'Comb Batting Stat'!$E$6:$Z$99,2,0)</f>
        <v>1</v>
      </c>
      <c r="G58" s="428">
        <f>VLOOKUP($E58,'Comb Batting Stat'!$E$6:$Z$99,5,FALSE)</f>
        <v>1</v>
      </c>
      <c r="H58" s="446"/>
      <c r="I58" s="427"/>
      <c r="J58" s="425">
        <v>10</v>
      </c>
      <c r="K58" s="379" t="s">
        <v>1</v>
      </c>
      <c r="L58" s="380">
        <v>31</v>
      </c>
      <c r="M58" s="380" t="s">
        <v>367</v>
      </c>
      <c r="N58" s="247" t="e">
        <f>VLOOKUP($M58,'Comb Batting Stat'!$E$6:$Z$99,2,0)</f>
        <v>#N/A</v>
      </c>
      <c r="O58" s="428" t="e">
        <f>VLOOKUP($M58,'Comb Batting Stat'!$E$6:$Z$2099,6,FALSE)</f>
        <v>#N/A</v>
      </c>
      <c r="P58" s="263"/>
      <c r="S58" s="251">
        <v>10</v>
      </c>
      <c r="T58" s="204"/>
      <c r="U58" s="246"/>
      <c r="V58" s="246"/>
      <c r="W58" s="246"/>
      <c r="X58" s="246"/>
      <c r="Y58" s="279"/>
      <c r="Z58" s="128"/>
      <c r="AA58" s="251">
        <v>10</v>
      </c>
      <c r="AB58" s="182" t="s">
        <v>1</v>
      </c>
      <c r="AC58" s="246">
        <v>42</v>
      </c>
      <c r="AD58" s="246" t="s">
        <v>365</v>
      </c>
      <c r="AE58" s="246">
        <v>1</v>
      </c>
      <c r="AF58" s="246">
        <v>1</v>
      </c>
    </row>
    <row r="59" spans="2:32" ht="23.8">
      <c r="B59" s="425">
        <v>11</v>
      </c>
      <c r="C59" s="379" t="s">
        <v>0</v>
      </c>
      <c r="D59" s="423">
        <v>72</v>
      </c>
      <c r="E59" s="423" t="s">
        <v>356</v>
      </c>
      <c r="F59" s="247">
        <f>VLOOKUP($E59,'Comb Batting Stat'!$E$6:$Z$99,2,0)</f>
        <v>1</v>
      </c>
      <c r="G59" s="428">
        <f>VLOOKUP($E59,'Comb Batting Stat'!$E$6:$Z$99,5,FALSE)</f>
        <v>0</v>
      </c>
      <c r="H59" s="446"/>
      <c r="I59" s="427"/>
      <c r="J59" s="425">
        <v>11</v>
      </c>
      <c r="K59" s="379" t="s">
        <v>3</v>
      </c>
      <c r="L59" s="420">
        <v>32</v>
      </c>
      <c r="M59" s="420" t="s">
        <v>399</v>
      </c>
      <c r="N59" s="247">
        <f>VLOOKUP($M59,'Comb Batting Stat'!$E$6:$Z$99,2,0)</f>
        <v>1</v>
      </c>
      <c r="O59" s="428">
        <f>VLOOKUP($M59,'Comb Batting Stat'!$E$6:$Z$2099,6,FALSE)</f>
        <v>1</v>
      </c>
      <c r="P59" s="263"/>
      <c r="S59" s="251">
        <v>11</v>
      </c>
      <c r="T59" s="204"/>
      <c r="U59" s="246"/>
      <c r="V59" s="246"/>
      <c r="W59" s="246"/>
      <c r="X59" s="246"/>
      <c r="Y59" s="279"/>
      <c r="Z59" s="128"/>
      <c r="AA59" s="251">
        <v>11</v>
      </c>
      <c r="AB59" s="204" t="s">
        <v>0</v>
      </c>
      <c r="AC59" s="246">
        <v>24</v>
      </c>
      <c r="AD59" s="246" t="s">
        <v>355</v>
      </c>
      <c r="AE59" s="246">
        <v>1</v>
      </c>
      <c r="AF59" s="246">
        <v>1</v>
      </c>
    </row>
    <row r="60" spans="2:32" ht="23.8">
      <c r="B60" s="425">
        <v>12</v>
      </c>
      <c r="C60" s="379" t="s">
        <v>1</v>
      </c>
      <c r="D60" s="423">
        <v>14</v>
      </c>
      <c r="E60" s="421" t="s">
        <v>358</v>
      </c>
      <c r="F60" s="247" t="e">
        <f>VLOOKUP($E60,'Comb Batting Stat'!$E$6:$Z$99,2,0)</f>
        <v>#N/A</v>
      </c>
      <c r="G60" s="428" t="e">
        <f>VLOOKUP($E60,'Comb Batting Stat'!$E$6:$Z$99,5,FALSE)</f>
        <v>#N/A</v>
      </c>
      <c r="H60" s="446"/>
      <c r="I60" s="427"/>
      <c r="J60" s="425">
        <v>12</v>
      </c>
      <c r="K60" s="379" t="s">
        <v>1</v>
      </c>
      <c r="L60" s="423">
        <v>24</v>
      </c>
      <c r="M60" s="423" t="s">
        <v>364</v>
      </c>
      <c r="N60" s="247" t="e">
        <f>VLOOKUP($M60,'Comb Batting Stat'!$E$6:$Z$99,2,0)</f>
        <v>#N/A</v>
      </c>
      <c r="O60" s="428" t="e">
        <f>VLOOKUP($M60,'Comb Batting Stat'!$E$6:$Z$2099,6,FALSE)</f>
        <v>#N/A</v>
      </c>
      <c r="P60" s="263"/>
      <c r="S60" s="251">
        <v>12</v>
      </c>
      <c r="T60" s="204"/>
      <c r="U60" s="246"/>
      <c r="V60" s="246"/>
      <c r="W60" s="246"/>
      <c r="X60" s="246"/>
      <c r="Y60" s="279"/>
      <c r="Z60" s="128"/>
      <c r="AA60" s="251">
        <v>12</v>
      </c>
      <c r="AB60" s="182" t="s">
        <v>0</v>
      </c>
      <c r="AC60" s="246">
        <v>23</v>
      </c>
      <c r="AD60" s="246" t="s">
        <v>352</v>
      </c>
      <c r="AE60" s="246">
        <v>1</v>
      </c>
      <c r="AF60" s="246">
        <v>1</v>
      </c>
    </row>
    <row r="61" spans="2:32" ht="15.65">
      <c r="B61" s="508"/>
      <c r="C61" s="508"/>
      <c r="D61" s="508"/>
      <c r="E61" s="508"/>
      <c r="F61" s="508"/>
      <c r="G61" s="508"/>
      <c r="H61" s="140"/>
      <c r="I61" s="129"/>
      <c r="J61" s="508"/>
      <c r="K61" s="508"/>
      <c r="L61" s="508"/>
      <c r="M61" s="508"/>
      <c r="N61" s="508"/>
      <c r="O61" s="508"/>
      <c r="P61" s="129"/>
      <c r="Q61" s="129"/>
      <c r="R61" s="129"/>
      <c r="S61" s="129"/>
      <c r="T61" s="130"/>
      <c r="U61" s="129"/>
      <c r="V61" s="129"/>
    </row>
    <row r="62" spans="2:32" ht="19.05">
      <c r="B62" s="119"/>
      <c r="C62" s="261"/>
      <c r="D62" s="258"/>
      <c r="E62" s="262"/>
      <c r="F62" s="258"/>
      <c r="G62" s="258"/>
      <c r="H62" s="258"/>
      <c r="I62" s="303"/>
      <c r="J62" s="304"/>
      <c r="K62" s="141"/>
      <c r="L62" s="141"/>
      <c r="M62" s="141"/>
      <c r="N62" s="141"/>
      <c r="O62" s="141"/>
      <c r="P62" s="129"/>
      <c r="Q62" s="129"/>
      <c r="R62" s="129"/>
      <c r="S62" s="129"/>
      <c r="T62" s="130"/>
      <c r="U62" s="129"/>
      <c r="V62" s="129"/>
    </row>
    <row r="63" spans="2:32" ht="19.05">
      <c r="B63" s="129"/>
      <c r="C63" s="261"/>
      <c r="D63" s="258"/>
      <c r="E63" s="262"/>
      <c r="F63" s="258"/>
      <c r="G63" s="258"/>
      <c r="H63" s="258"/>
      <c r="I63" s="305"/>
      <c r="J63" s="305"/>
      <c r="K63" s="129"/>
      <c r="L63" s="129"/>
      <c r="M63" s="129"/>
      <c r="N63" s="129"/>
      <c r="O63" s="129"/>
      <c r="P63" s="129"/>
      <c r="Q63" s="129"/>
      <c r="R63" s="129"/>
      <c r="S63" s="129"/>
      <c r="T63" s="130"/>
      <c r="U63" s="129"/>
      <c r="V63" s="129"/>
    </row>
    <row r="64" spans="2:32" ht="19.05">
      <c r="B64" s="129"/>
      <c r="C64" s="261"/>
      <c r="D64" s="258"/>
      <c r="E64" s="262"/>
      <c r="F64" s="258"/>
      <c r="G64" s="258"/>
      <c r="H64" s="258"/>
      <c r="I64" s="305"/>
      <c r="J64" s="305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129"/>
      <c r="V64" s="129"/>
    </row>
    <row r="65" spans="2:22" ht="19.05">
      <c r="B65" s="119"/>
      <c r="C65" s="261"/>
      <c r="D65" s="258"/>
      <c r="E65" s="262"/>
      <c r="F65" s="258"/>
      <c r="G65" s="258"/>
      <c r="H65" s="258"/>
      <c r="I65" s="303"/>
      <c r="J65" s="303"/>
      <c r="K65" s="119"/>
      <c r="L65" s="119"/>
      <c r="M65" s="119"/>
      <c r="N65" s="119"/>
      <c r="O65" s="119"/>
      <c r="P65" s="119"/>
      <c r="Q65" s="119"/>
      <c r="R65" s="119"/>
      <c r="S65" s="119"/>
      <c r="T65" s="130"/>
      <c r="U65" s="119"/>
      <c r="V65" s="119"/>
    </row>
    <row r="66" spans="2:22" ht="19.05">
      <c r="B66" s="119"/>
      <c r="C66" s="261"/>
      <c r="D66" s="258"/>
      <c r="E66" s="262"/>
      <c r="F66" s="258"/>
      <c r="G66" s="258"/>
      <c r="H66" s="258"/>
      <c r="I66" s="303"/>
      <c r="J66" s="303"/>
      <c r="K66" s="119"/>
      <c r="L66" s="119"/>
      <c r="M66" s="119"/>
      <c r="N66" s="119"/>
      <c r="O66" s="119"/>
      <c r="P66" s="119"/>
      <c r="Q66" s="119"/>
      <c r="R66" s="119"/>
      <c r="S66" s="119"/>
      <c r="T66" s="130"/>
      <c r="U66" s="119"/>
      <c r="V66" s="119"/>
    </row>
    <row r="67" spans="2:22" ht="19.05" hidden="1">
      <c r="C67" s="261"/>
      <c r="D67" s="258"/>
      <c r="E67" s="262"/>
      <c r="F67" s="258"/>
      <c r="G67" s="258"/>
      <c r="H67" s="258"/>
      <c r="I67" s="300"/>
      <c r="J67" s="300"/>
    </row>
    <row r="68" spans="2:22" ht="19.05">
      <c r="C68" s="261"/>
      <c r="D68" s="258"/>
      <c r="E68" s="262"/>
      <c r="F68" s="258"/>
      <c r="G68" s="258"/>
      <c r="H68" s="258"/>
      <c r="I68" s="300"/>
      <c r="J68" s="300"/>
    </row>
    <row r="69" spans="2:22" ht="19.05">
      <c r="C69" s="261"/>
      <c r="D69" s="258"/>
      <c r="E69" s="262"/>
      <c r="F69" s="258"/>
      <c r="G69" s="258"/>
      <c r="H69" s="258"/>
      <c r="I69" s="300"/>
      <c r="J69" s="300"/>
      <c r="U69" s="214"/>
    </row>
    <row r="70" spans="2:22" ht="19.05">
      <c r="C70" s="261"/>
      <c r="D70" s="258"/>
      <c r="E70" s="262"/>
      <c r="F70" s="258"/>
      <c r="G70" s="258"/>
      <c r="H70" s="258"/>
      <c r="I70" s="300"/>
      <c r="J70" s="300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2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1"/>
  <sheetViews>
    <sheetView topLeftCell="A13" zoomScale="70" zoomScaleNormal="70" workbookViewId="0">
      <selection activeCell="C64" sqref="C64:Y79"/>
    </sheetView>
  </sheetViews>
  <sheetFormatPr defaultColWidth="8.875" defaultRowHeight="19.05"/>
  <cols>
    <col min="1" max="1" width="8.875" style="115"/>
    <col min="2" max="2" width="9.25" style="115" bestFit="1" customWidth="1"/>
    <col min="3" max="3" width="19.875" style="250" bestFit="1" customWidth="1"/>
    <col min="4" max="4" width="9.25" style="115" bestFit="1" customWidth="1"/>
    <col min="5" max="6" width="7.25" style="115" customWidth="1"/>
    <col min="7" max="7" width="9.25" style="115" bestFit="1" customWidth="1"/>
    <col min="8" max="8" width="9.25" style="250" customWidth="1"/>
    <col min="9" max="9" width="8.25" style="115" bestFit="1" customWidth="1"/>
    <col min="10" max="11" width="9.25" style="115" bestFit="1" customWidth="1"/>
    <col min="12" max="12" width="9" style="115" bestFit="1" customWidth="1"/>
    <col min="13" max="14" width="9.25" style="115" bestFit="1" customWidth="1"/>
    <col min="15" max="15" width="6.75" style="115" bestFit="1" customWidth="1"/>
    <col min="16" max="16" width="11.875" style="115" bestFit="1" customWidth="1"/>
    <col min="17" max="17" width="13" style="115" bestFit="1" customWidth="1"/>
    <col min="18" max="19" width="15.25" style="115" bestFit="1" customWidth="1"/>
    <col min="20" max="21" width="11.875" style="115" bestFit="1" customWidth="1"/>
    <col min="22" max="16384" width="8.875" style="115"/>
  </cols>
  <sheetData>
    <row r="2" spans="2:22">
      <c r="B2" s="514" t="s">
        <v>79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2:22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2">
      <c r="B4" s="142" t="s">
        <v>6</v>
      </c>
      <c r="C4" s="142" t="s">
        <v>7</v>
      </c>
      <c r="D4" s="143" t="s">
        <v>66</v>
      </c>
      <c r="E4" s="144" t="s">
        <v>67</v>
      </c>
      <c r="F4" s="143" t="s">
        <v>68</v>
      </c>
      <c r="G4" s="145" t="s">
        <v>125</v>
      </c>
      <c r="H4" s="144" t="s">
        <v>351</v>
      </c>
      <c r="I4" s="144" t="s">
        <v>126</v>
      </c>
      <c r="J4" s="144" t="s">
        <v>82</v>
      </c>
      <c r="K4" s="144" t="s">
        <v>127</v>
      </c>
      <c r="L4" s="144" t="s">
        <v>128</v>
      </c>
      <c r="M4" s="144" t="s">
        <v>129</v>
      </c>
      <c r="N4" s="143" t="s">
        <v>83</v>
      </c>
      <c r="O4" s="143" t="s">
        <v>1</v>
      </c>
      <c r="P4" s="143" t="s">
        <v>130</v>
      </c>
      <c r="Q4" s="143" t="s">
        <v>131</v>
      </c>
      <c r="R4" s="143" t="s">
        <v>132</v>
      </c>
      <c r="S4" s="143" t="s">
        <v>133</v>
      </c>
      <c r="T4" s="143" t="s">
        <v>95</v>
      </c>
      <c r="U4" s="146" t="s">
        <v>134</v>
      </c>
    </row>
    <row r="5" spans="2:22">
      <c r="B5" s="142" t="s">
        <v>6</v>
      </c>
      <c r="C5" s="142" t="s">
        <v>7</v>
      </c>
      <c r="D5" s="147" t="s">
        <v>99</v>
      </c>
      <c r="E5" s="147" t="s">
        <v>135</v>
      </c>
      <c r="F5" s="147" t="s">
        <v>136</v>
      </c>
      <c r="G5" s="147" t="s">
        <v>137</v>
      </c>
      <c r="H5" s="147" t="s">
        <v>357</v>
      </c>
      <c r="I5" s="147" t="s">
        <v>138</v>
      </c>
      <c r="J5" s="147" t="s">
        <v>139</v>
      </c>
      <c r="K5" s="147" t="s">
        <v>140</v>
      </c>
      <c r="L5" s="147" t="s">
        <v>141</v>
      </c>
      <c r="M5" s="147" t="s">
        <v>142</v>
      </c>
      <c r="N5" s="147" t="s">
        <v>143</v>
      </c>
      <c r="O5" s="147" t="s">
        <v>110</v>
      </c>
      <c r="P5" s="147" t="s">
        <v>144</v>
      </c>
      <c r="Q5" s="147" t="s">
        <v>145</v>
      </c>
      <c r="R5" s="147" t="s">
        <v>146</v>
      </c>
      <c r="S5" s="147" t="s">
        <v>147</v>
      </c>
      <c r="T5" s="147" t="s">
        <v>148</v>
      </c>
      <c r="U5" s="147" t="s">
        <v>149</v>
      </c>
    </row>
    <row r="6" spans="2:22" s="250" customFormat="1">
      <c r="B6" s="250">
        <v>23</v>
      </c>
      <c r="C6" s="382" t="s">
        <v>352</v>
      </c>
      <c r="D6" s="250">
        <v>4</v>
      </c>
      <c r="E6" s="250">
        <v>0</v>
      </c>
      <c r="F6" s="250">
        <v>1</v>
      </c>
      <c r="G6" s="250">
        <v>2</v>
      </c>
      <c r="H6" s="250">
        <v>0</v>
      </c>
      <c r="I6" s="255">
        <v>10</v>
      </c>
      <c r="J6" s="250">
        <v>23</v>
      </c>
      <c r="K6" s="250">
        <v>8</v>
      </c>
      <c r="L6" s="255">
        <v>6</v>
      </c>
      <c r="M6" s="250">
        <v>8</v>
      </c>
      <c r="N6" s="250">
        <v>24</v>
      </c>
      <c r="O6" s="250">
        <v>3</v>
      </c>
      <c r="P6" s="250">
        <v>0</v>
      </c>
      <c r="Q6" s="255">
        <v>2.67</v>
      </c>
      <c r="R6" s="250">
        <v>1</v>
      </c>
      <c r="S6" s="256">
        <v>2.7</v>
      </c>
      <c r="T6" s="256">
        <v>0.43099999999999999</v>
      </c>
      <c r="U6" s="256">
        <v>0.39300000000000002</v>
      </c>
    </row>
    <row r="7" spans="2:22" s="258" customFormat="1">
      <c r="B7" s="250">
        <v>42</v>
      </c>
      <c r="C7" s="382" t="s">
        <v>422</v>
      </c>
      <c r="D7" s="250">
        <v>12</v>
      </c>
      <c r="E7" s="250">
        <v>4</v>
      </c>
      <c r="F7" s="250">
        <v>4</v>
      </c>
      <c r="G7" s="250">
        <v>0</v>
      </c>
      <c r="H7" s="250">
        <v>0</v>
      </c>
      <c r="I7" s="255">
        <v>40.33</v>
      </c>
      <c r="J7" s="250">
        <v>79</v>
      </c>
      <c r="K7" s="250">
        <v>48</v>
      </c>
      <c r="L7" s="255">
        <v>8.5299999999999994</v>
      </c>
      <c r="M7" s="250">
        <v>23</v>
      </c>
      <c r="N7" s="250">
        <v>76</v>
      </c>
      <c r="O7" s="250">
        <v>25</v>
      </c>
      <c r="P7" s="250">
        <v>0</v>
      </c>
      <c r="Q7" s="255">
        <v>0.92</v>
      </c>
      <c r="R7" s="250">
        <v>4</v>
      </c>
      <c r="S7" s="256">
        <v>2.504</v>
      </c>
      <c r="T7" s="256">
        <v>0.42899999999999999</v>
      </c>
      <c r="U7" s="256">
        <v>0.35699999999999998</v>
      </c>
    </row>
    <row r="8" spans="2:22" s="258" customFormat="1">
      <c r="B8" s="250">
        <v>24</v>
      </c>
      <c r="C8" s="382" t="s">
        <v>355</v>
      </c>
      <c r="D8" s="250">
        <v>10</v>
      </c>
      <c r="E8" s="250">
        <v>1</v>
      </c>
      <c r="F8" s="250">
        <v>1</v>
      </c>
      <c r="G8" s="250">
        <v>0</v>
      </c>
      <c r="H8" s="250">
        <v>0</v>
      </c>
      <c r="I8" s="255">
        <v>29</v>
      </c>
      <c r="J8" s="250">
        <v>48</v>
      </c>
      <c r="K8" s="250">
        <v>33</v>
      </c>
      <c r="L8" s="255">
        <v>9.1</v>
      </c>
      <c r="M8" s="250">
        <v>42</v>
      </c>
      <c r="N8" s="250">
        <v>43</v>
      </c>
      <c r="O8" s="250">
        <v>42</v>
      </c>
      <c r="P8" s="250">
        <v>0</v>
      </c>
      <c r="Q8" s="255">
        <v>1</v>
      </c>
      <c r="R8" s="250">
        <v>4</v>
      </c>
      <c r="S8" s="256">
        <v>2.931</v>
      </c>
      <c r="T8" s="256">
        <v>0.48399999999999999</v>
      </c>
      <c r="U8" s="256">
        <v>0.314</v>
      </c>
    </row>
    <row r="9" spans="2:22" s="242" customFormat="1">
      <c r="B9" s="250">
        <v>9</v>
      </c>
      <c r="C9" s="382" t="s">
        <v>421</v>
      </c>
      <c r="D9" s="250">
        <v>3</v>
      </c>
      <c r="E9" s="250">
        <v>0</v>
      </c>
      <c r="F9" s="250">
        <v>0</v>
      </c>
      <c r="G9" s="250">
        <v>1</v>
      </c>
      <c r="H9" s="250">
        <v>0</v>
      </c>
      <c r="I9" s="255">
        <v>4.67</v>
      </c>
      <c r="J9" s="250">
        <v>23</v>
      </c>
      <c r="K9" s="250">
        <v>12</v>
      </c>
      <c r="L9" s="255">
        <v>14.57</v>
      </c>
      <c r="M9" s="250">
        <v>2</v>
      </c>
      <c r="N9" s="250">
        <v>14</v>
      </c>
      <c r="O9" s="250">
        <v>14</v>
      </c>
      <c r="P9" s="250">
        <v>0</v>
      </c>
      <c r="Q9" s="255">
        <v>0.14000000000000001</v>
      </c>
      <c r="R9" s="250">
        <v>1</v>
      </c>
      <c r="S9" s="256">
        <v>6</v>
      </c>
      <c r="T9" s="256">
        <v>0.67400000000000004</v>
      </c>
      <c r="U9" s="256">
        <v>0.51900000000000002</v>
      </c>
    </row>
    <row r="10" spans="2:22" s="250" customFormat="1">
      <c r="B10" s="250">
        <v>61</v>
      </c>
      <c r="C10" s="382" t="s">
        <v>424</v>
      </c>
      <c r="D10" s="250">
        <v>1</v>
      </c>
      <c r="E10" s="250">
        <v>0</v>
      </c>
      <c r="F10" s="250">
        <v>0</v>
      </c>
      <c r="G10" s="250">
        <v>0</v>
      </c>
      <c r="H10" s="250">
        <v>0</v>
      </c>
      <c r="I10" s="255">
        <v>1.67</v>
      </c>
      <c r="J10" s="250">
        <v>7</v>
      </c>
      <c r="K10" s="250">
        <v>4</v>
      </c>
      <c r="L10" s="255">
        <v>16.8</v>
      </c>
      <c r="M10" s="250">
        <v>2</v>
      </c>
      <c r="N10" s="250">
        <v>7</v>
      </c>
      <c r="O10" s="250">
        <v>2</v>
      </c>
      <c r="P10" s="250">
        <v>0</v>
      </c>
      <c r="Q10" s="255">
        <v>1</v>
      </c>
      <c r="R10" s="250">
        <v>0</v>
      </c>
      <c r="S10" s="256">
        <v>5.4</v>
      </c>
      <c r="T10" s="256">
        <v>0.64300000000000002</v>
      </c>
      <c r="U10" s="256">
        <v>0.58299999999999996</v>
      </c>
    </row>
    <row r="11" spans="2:22" s="250" customFormat="1">
      <c r="B11" s="250">
        <v>47</v>
      </c>
      <c r="C11" s="382" t="s">
        <v>354</v>
      </c>
      <c r="D11" s="250">
        <v>1</v>
      </c>
      <c r="E11" s="250">
        <v>0</v>
      </c>
      <c r="F11" s="250">
        <v>0</v>
      </c>
      <c r="G11" s="250">
        <v>0</v>
      </c>
      <c r="H11" s="250">
        <v>0</v>
      </c>
      <c r="I11" s="255">
        <v>1</v>
      </c>
      <c r="J11" s="250">
        <v>10</v>
      </c>
      <c r="K11" s="250">
        <v>4</v>
      </c>
      <c r="L11" s="255">
        <v>20</v>
      </c>
      <c r="M11" s="250">
        <v>1</v>
      </c>
      <c r="N11" s="250">
        <v>6</v>
      </c>
      <c r="O11" s="250">
        <v>3</v>
      </c>
      <c r="P11" s="250">
        <v>0</v>
      </c>
      <c r="Q11" s="255">
        <v>0.33</v>
      </c>
      <c r="R11" s="250">
        <v>1</v>
      </c>
      <c r="S11" s="256">
        <v>9</v>
      </c>
      <c r="T11" s="256">
        <v>0.71399999999999997</v>
      </c>
      <c r="U11" s="256">
        <v>0.6</v>
      </c>
    </row>
    <row r="12" spans="2:22" s="250" customFormat="1">
      <c r="B12" s="250">
        <v>5</v>
      </c>
      <c r="C12" s="382" t="s">
        <v>416</v>
      </c>
      <c r="D12" s="250">
        <v>4</v>
      </c>
      <c r="E12" s="250">
        <v>1</v>
      </c>
      <c r="F12" s="250">
        <v>1</v>
      </c>
      <c r="G12" s="250">
        <v>1</v>
      </c>
      <c r="H12" s="250">
        <v>0</v>
      </c>
      <c r="I12" s="255">
        <v>4</v>
      </c>
      <c r="J12" s="250">
        <v>14</v>
      </c>
      <c r="K12" s="250">
        <v>13</v>
      </c>
      <c r="L12" s="255">
        <v>24.38</v>
      </c>
      <c r="M12" s="250">
        <v>3</v>
      </c>
      <c r="N12" s="250">
        <v>16</v>
      </c>
      <c r="O12" s="250">
        <v>4</v>
      </c>
      <c r="P12" s="250">
        <v>0</v>
      </c>
      <c r="Q12" s="255">
        <v>0.75</v>
      </c>
      <c r="R12" s="250">
        <v>1</v>
      </c>
      <c r="S12" s="256">
        <v>5</v>
      </c>
      <c r="T12" s="256">
        <v>0.63600000000000001</v>
      </c>
      <c r="U12" s="256">
        <v>0.57099999999999995</v>
      </c>
    </row>
    <row r="13" spans="2:22" s="250" customFormat="1" ht="19.7" thickBot="1">
      <c r="B13" s="250">
        <v>2</v>
      </c>
      <c r="C13" s="382" t="s">
        <v>419</v>
      </c>
      <c r="D13" s="250">
        <v>2</v>
      </c>
      <c r="E13" s="250">
        <v>0</v>
      </c>
      <c r="F13" s="250">
        <v>1</v>
      </c>
      <c r="G13" s="250">
        <v>0</v>
      </c>
      <c r="H13" s="250">
        <v>0</v>
      </c>
      <c r="I13" s="255">
        <v>1.33</v>
      </c>
      <c r="J13" s="250">
        <v>18</v>
      </c>
      <c r="K13" s="250">
        <v>13</v>
      </c>
      <c r="L13" s="255">
        <v>58.5</v>
      </c>
      <c r="M13" s="250">
        <v>1</v>
      </c>
      <c r="N13" s="250">
        <v>5</v>
      </c>
      <c r="O13" s="250">
        <v>11</v>
      </c>
      <c r="P13" s="250">
        <v>0</v>
      </c>
      <c r="Q13" s="255">
        <v>0.09</v>
      </c>
      <c r="R13" s="250">
        <v>2</v>
      </c>
      <c r="S13" s="256">
        <v>12</v>
      </c>
      <c r="T13" s="256">
        <v>0.78300000000000003</v>
      </c>
      <c r="U13" s="256">
        <v>0.5</v>
      </c>
    </row>
    <row r="14" spans="2:22" ht="19.7" thickTop="1">
      <c r="B14" s="301"/>
      <c r="C14" s="301"/>
      <c r="D14" s="450">
        <v>14</v>
      </c>
      <c r="E14" s="450">
        <f>SUM(E6:E13)</f>
        <v>6</v>
      </c>
      <c r="F14" s="450">
        <f t="shared" ref="F14:G14" si="0">SUM(F6:F13)</f>
        <v>8</v>
      </c>
      <c r="G14" s="450">
        <f t="shared" si="0"/>
        <v>4</v>
      </c>
      <c r="H14" s="450">
        <f t="shared" ref="H14" si="1">SUM(H6:H13)</f>
        <v>0</v>
      </c>
      <c r="I14" s="451">
        <f t="shared" ref="I14" si="2">SUM(I6:I13)</f>
        <v>92</v>
      </c>
      <c r="J14" s="450">
        <f t="shared" ref="J14" si="3">SUM(J6:J13)</f>
        <v>222</v>
      </c>
      <c r="K14" s="450">
        <f t="shared" ref="K14" si="4">SUM(K6:K13)</f>
        <v>135</v>
      </c>
      <c r="L14" s="451">
        <f>AVERAGE(L6:L13)</f>
        <v>19.734999999999999</v>
      </c>
      <c r="M14" s="450">
        <f t="shared" ref="M14" si="5">SUM(M6:M13)</f>
        <v>82</v>
      </c>
      <c r="N14" s="450">
        <f t="shared" ref="N14" si="6">SUM(N6:N13)</f>
        <v>191</v>
      </c>
      <c r="O14" s="450">
        <f t="shared" ref="O14" si="7">SUM(O6:O13)</f>
        <v>104</v>
      </c>
      <c r="P14" s="450">
        <f t="shared" ref="P14" si="8">SUM(P6:P13)</f>
        <v>0</v>
      </c>
      <c r="Q14" s="450">
        <f t="shared" ref="Q14" si="9">SUM(Q6:Q13)</f>
        <v>6.8999999999999995</v>
      </c>
      <c r="R14" s="450">
        <f t="shared" ref="R14" si="10">SUM(R6:R13)</f>
        <v>14</v>
      </c>
      <c r="S14" s="451">
        <f>AVERAGE(S6:S13)</f>
        <v>5.6918750000000005</v>
      </c>
      <c r="T14" s="451">
        <f>AVERAGE(T6:T13)</f>
        <v>0.59924999999999995</v>
      </c>
      <c r="U14" s="451">
        <f>AVERAGE(U6:U13)</f>
        <v>0.47962500000000008</v>
      </c>
    </row>
    <row r="15" spans="2:22" s="250" customFormat="1">
      <c r="B15" s="383"/>
      <c r="C15" s="383"/>
      <c r="D15" s="383"/>
      <c r="E15" s="383"/>
      <c r="F15" s="383"/>
      <c r="G15" s="383"/>
      <c r="H15" s="383"/>
      <c r="I15" s="384"/>
      <c r="J15" s="383"/>
      <c r="K15" s="383"/>
      <c r="L15" s="384"/>
      <c r="M15" s="383"/>
      <c r="N15" s="383"/>
      <c r="O15" s="383"/>
      <c r="P15" s="383"/>
      <c r="Q15" s="384"/>
      <c r="R15" s="383"/>
      <c r="S15" s="385"/>
      <c r="T15" s="385"/>
      <c r="U15" s="385"/>
    </row>
    <row r="16" spans="2:22" s="198" customFormat="1">
      <c r="B16" s="179"/>
      <c r="C16" s="179"/>
      <c r="D16" s="179"/>
      <c r="E16" s="179"/>
      <c r="F16" s="179"/>
      <c r="G16" s="179"/>
      <c r="H16" s="179"/>
      <c r="I16" s="180"/>
      <c r="J16" s="179"/>
      <c r="K16" s="179"/>
      <c r="L16" s="180"/>
      <c r="M16" s="179"/>
      <c r="N16" s="179"/>
      <c r="O16" s="179"/>
      <c r="P16" s="179"/>
      <c r="Q16" s="180"/>
      <c r="R16" s="179"/>
      <c r="S16" s="181"/>
      <c r="T16" s="181"/>
      <c r="U16" s="181"/>
      <c r="V16" s="197"/>
    </row>
    <row r="17" spans="2:22" ht="14.95" customHeight="1">
      <c r="B17" s="514" t="s">
        <v>349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</row>
    <row r="19" spans="2:22">
      <c r="B19" s="142" t="s">
        <v>6</v>
      </c>
      <c r="C19" s="142" t="s">
        <v>7</v>
      </c>
      <c r="D19" s="143" t="s">
        <v>66</v>
      </c>
      <c r="E19" s="144" t="s">
        <v>67</v>
      </c>
      <c r="F19" s="143" t="s">
        <v>68</v>
      </c>
      <c r="G19" s="145" t="s">
        <v>125</v>
      </c>
      <c r="H19" s="144" t="s">
        <v>351</v>
      </c>
      <c r="I19" s="144" t="s">
        <v>126</v>
      </c>
      <c r="J19" s="144" t="s">
        <v>82</v>
      </c>
      <c r="K19" s="144" t="s">
        <v>127</v>
      </c>
      <c r="L19" s="144" t="s">
        <v>128</v>
      </c>
      <c r="M19" s="144" t="s">
        <v>129</v>
      </c>
      <c r="N19" s="143" t="s">
        <v>83</v>
      </c>
      <c r="O19" s="143" t="s">
        <v>1</v>
      </c>
      <c r="P19" s="143" t="s">
        <v>130</v>
      </c>
      <c r="Q19" s="143" t="s">
        <v>131</v>
      </c>
      <c r="R19" s="143" t="s">
        <v>132</v>
      </c>
      <c r="S19" s="143" t="s">
        <v>133</v>
      </c>
      <c r="T19" s="143" t="s">
        <v>95</v>
      </c>
      <c r="U19" s="146" t="s">
        <v>134</v>
      </c>
    </row>
    <row r="20" spans="2:22">
      <c r="B20" s="142" t="s">
        <v>6</v>
      </c>
      <c r="C20" s="142" t="s">
        <v>7</v>
      </c>
      <c r="D20" s="147" t="s">
        <v>99</v>
      </c>
      <c r="E20" s="147" t="s">
        <v>135</v>
      </c>
      <c r="F20" s="147" t="s">
        <v>136</v>
      </c>
      <c r="G20" s="147" t="s">
        <v>137</v>
      </c>
      <c r="H20" s="147" t="s">
        <v>357</v>
      </c>
      <c r="I20" s="147" t="s">
        <v>138</v>
      </c>
      <c r="J20" s="147" t="s">
        <v>139</v>
      </c>
      <c r="K20" s="147" t="s">
        <v>140</v>
      </c>
      <c r="L20" s="147" t="s">
        <v>141</v>
      </c>
      <c r="M20" s="147" t="s">
        <v>142</v>
      </c>
      <c r="N20" s="147" t="s">
        <v>143</v>
      </c>
      <c r="O20" s="147" t="s">
        <v>110</v>
      </c>
      <c r="P20" s="147" t="s">
        <v>144</v>
      </c>
      <c r="Q20" s="147" t="s">
        <v>145</v>
      </c>
      <c r="R20" s="147" t="s">
        <v>146</v>
      </c>
      <c r="S20" s="147" t="s">
        <v>147</v>
      </c>
      <c r="T20" s="147" t="s">
        <v>148</v>
      </c>
      <c r="U20" s="147" t="s">
        <v>149</v>
      </c>
    </row>
    <row r="21" spans="2:22">
      <c r="B21" s="250">
        <v>9</v>
      </c>
      <c r="C21" s="382" t="s">
        <v>393</v>
      </c>
      <c r="D21" s="250">
        <v>1</v>
      </c>
      <c r="E21" s="250">
        <v>0</v>
      </c>
      <c r="F21" s="250">
        <v>0</v>
      </c>
      <c r="G21" s="250">
        <v>0</v>
      </c>
      <c r="H21" s="250">
        <v>0</v>
      </c>
      <c r="I21" s="255">
        <v>0</v>
      </c>
      <c r="J21" s="250">
        <v>1</v>
      </c>
      <c r="K21" s="250">
        <v>0</v>
      </c>
      <c r="L21" s="255">
        <v>0</v>
      </c>
      <c r="M21" s="250">
        <v>0</v>
      </c>
      <c r="N21" s="250">
        <v>1</v>
      </c>
      <c r="O21" s="250">
        <v>2</v>
      </c>
      <c r="P21" s="250">
        <v>0</v>
      </c>
      <c r="Q21" s="255">
        <v>0</v>
      </c>
      <c r="R21" s="250">
        <v>0</v>
      </c>
      <c r="S21" s="256">
        <v>0</v>
      </c>
      <c r="T21" s="256">
        <v>0.75</v>
      </c>
      <c r="U21" s="256">
        <v>0.5</v>
      </c>
      <c r="V21" s="160"/>
    </row>
    <row r="22" spans="2:22" s="250" customFormat="1">
      <c r="B22" s="250">
        <v>26</v>
      </c>
      <c r="C22" s="382" t="s">
        <v>366</v>
      </c>
      <c r="D22" s="250">
        <v>2</v>
      </c>
      <c r="E22" s="250">
        <v>1</v>
      </c>
      <c r="F22" s="250">
        <v>0</v>
      </c>
      <c r="G22" s="250">
        <v>0</v>
      </c>
      <c r="H22" s="250">
        <v>0</v>
      </c>
      <c r="I22" s="255">
        <v>5</v>
      </c>
      <c r="J22" s="250">
        <v>1</v>
      </c>
      <c r="K22" s="250">
        <v>1</v>
      </c>
      <c r="L22" s="255">
        <v>1.4</v>
      </c>
      <c r="M22" s="250">
        <v>4</v>
      </c>
      <c r="N22" s="250">
        <v>4</v>
      </c>
      <c r="O22" s="250">
        <v>1</v>
      </c>
      <c r="P22" s="250">
        <v>0</v>
      </c>
      <c r="Q22" s="255">
        <v>4</v>
      </c>
      <c r="R22" s="250">
        <v>0</v>
      </c>
      <c r="S22" s="256">
        <v>1</v>
      </c>
      <c r="T22" s="256">
        <v>0.26300000000000001</v>
      </c>
      <c r="U22" s="256">
        <v>0.222</v>
      </c>
      <c r="V22" s="252"/>
    </row>
    <row r="23" spans="2:22" s="250" customFormat="1">
      <c r="B23" s="250">
        <v>31</v>
      </c>
      <c r="C23" s="382" t="s">
        <v>367</v>
      </c>
      <c r="D23" s="250">
        <v>6</v>
      </c>
      <c r="E23" s="250">
        <v>1</v>
      </c>
      <c r="F23" s="250">
        <v>0</v>
      </c>
      <c r="G23" s="250">
        <v>1</v>
      </c>
      <c r="H23" s="250">
        <v>0</v>
      </c>
      <c r="I23" s="255">
        <v>10</v>
      </c>
      <c r="J23" s="250">
        <v>9</v>
      </c>
      <c r="K23" s="250">
        <v>3</v>
      </c>
      <c r="L23" s="255">
        <v>2.25</v>
      </c>
      <c r="M23" s="250">
        <v>10</v>
      </c>
      <c r="N23" s="250">
        <v>7</v>
      </c>
      <c r="O23" s="250">
        <v>2</v>
      </c>
      <c r="P23" s="250">
        <v>0</v>
      </c>
      <c r="Q23" s="255">
        <v>5</v>
      </c>
      <c r="R23" s="250">
        <v>2</v>
      </c>
      <c r="S23" s="256">
        <v>0.9</v>
      </c>
      <c r="T23" s="256">
        <v>0.24399999999999999</v>
      </c>
      <c r="U23" s="256">
        <v>0.17100000000000001</v>
      </c>
      <c r="V23" s="252"/>
    </row>
    <row r="24" spans="2:22" s="250" customFormat="1">
      <c r="B24" s="250">
        <v>29</v>
      </c>
      <c r="C24" s="382" t="s">
        <v>388</v>
      </c>
      <c r="D24" s="250">
        <v>7</v>
      </c>
      <c r="E24" s="250">
        <v>1</v>
      </c>
      <c r="F24" s="250">
        <v>2</v>
      </c>
      <c r="G24" s="250">
        <v>0</v>
      </c>
      <c r="H24" s="250">
        <v>0</v>
      </c>
      <c r="I24" s="255">
        <v>21.33</v>
      </c>
      <c r="J24" s="250">
        <v>34</v>
      </c>
      <c r="K24" s="250">
        <v>10</v>
      </c>
      <c r="L24" s="255">
        <v>3.15</v>
      </c>
      <c r="M24" s="250">
        <v>34</v>
      </c>
      <c r="N24" s="250">
        <v>33</v>
      </c>
      <c r="O24" s="250">
        <v>10</v>
      </c>
      <c r="P24" s="250">
        <v>2</v>
      </c>
      <c r="Q24" s="255">
        <v>3.4</v>
      </c>
      <c r="R24" s="250">
        <v>2</v>
      </c>
      <c r="S24" s="256">
        <v>2.016</v>
      </c>
      <c r="T24" s="256">
        <v>0.36</v>
      </c>
      <c r="U24" s="256">
        <v>0.29199999999999998</v>
      </c>
      <c r="V24" s="252"/>
    </row>
    <row r="25" spans="2:22" s="250" customFormat="1">
      <c r="B25" s="250">
        <v>24</v>
      </c>
      <c r="C25" s="382" t="s">
        <v>364</v>
      </c>
      <c r="D25" s="250">
        <v>2</v>
      </c>
      <c r="E25" s="250">
        <v>1</v>
      </c>
      <c r="F25" s="250">
        <v>0</v>
      </c>
      <c r="G25" s="250">
        <v>0</v>
      </c>
      <c r="H25" s="250">
        <v>0</v>
      </c>
      <c r="I25" s="255">
        <v>5.67</v>
      </c>
      <c r="J25" s="250">
        <v>10</v>
      </c>
      <c r="K25" s="250">
        <v>3</v>
      </c>
      <c r="L25" s="255">
        <v>3.18</v>
      </c>
      <c r="M25" s="250">
        <v>5</v>
      </c>
      <c r="N25" s="250">
        <v>7</v>
      </c>
      <c r="O25" s="250">
        <v>2</v>
      </c>
      <c r="P25" s="250">
        <v>0</v>
      </c>
      <c r="Q25" s="255">
        <v>2.5</v>
      </c>
      <c r="R25" s="250">
        <v>3</v>
      </c>
      <c r="S25" s="256">
        <v>1.5880000000000001</v>
      </c>
      <c r="T25" s="256">
        <v>0.375</v>
      </c>
      <c r="U25" s="256">
        <v>0.28000000000000003</v>
      </c>
      <c r="V25" s="252"/>
    </row>
    <row r="26" spans="2:22" s="250" customFormat="1">
      <c r="B26" s="250">
        <v>6</v>
      </c>
      <c r="C26" s="382" t="s">
        <v>362</v>
      </c>
      <c r="D26" s="250">
        <v>8</v>
      </c>
      <c r="E26" s="250">
        <v>3</v>
      </c>
      <c r="F26" s="250">
        <v>0</v>
      </c>
      <c r="G26" s="250">
        <v>2</v>
      </c>
      <c r="H26" s="250">
        <v>1</v>
      </c>
      <c r="I26" s="255">
        <v>17.329999999999998</v>
      </c>
      <c r="J26" s="250">
        <v>20</v>
      </c>
      <c r="K26" s="250">
        <v>12</v>
      </c>
      <c r="L26" s="255">
        <v>4.24</v>
      </c>
      <c r="M26" s="250">
        <v>36</v>
      </c>
      <c r="N26" s="250">
        <v>12</v>
      </c>
      <c r="O26" s="250">
        <v>18</v>
      </c>
      <c r="P26" s="250">
        <v>0</v>
      </c>
      <c r="Q26" s="255">
        <v>2</v>
      </c>
      <c r="R26" s="250">
        <v>2</v>
      </c>
      <c r="S26" s="256">
        <v>1.7310000000000001</v>
      </c>
      <c r="T26" s="256">
        <v>0.36</v>
      </c>
      <c r="U26" s="256">
        <v>0.17399999999999999</v>
      </c>
      <c r="V26" s="252"/>
    </row>
    <row r="27" spans="2:22">
      <c r="B27" s="250">
        <v>42</v>
      </c>
      <c r="C27" s="382" t="s">
        <v>365</v>
      </c>
      <c r="D27" s="250">
        <v>2</v>
      </c>
      <c r="E27" s="250">
        <v>0</v>
      </c>
      <c r="F27" s="250">
        <v>0</v>
      </c>
      <c r="G27" s="250">
        <v>1</v>
      </c>
      <c r="H27" s="250">
        <v>0</v>
      </c>
      <c r="I27" s="255">
        <v>1.67</v>
      </c>
      <c r="J27" s="250">
        <v>2</v>
      </c>
      <c r="K27" s="250">
        <v>2</v>
      </c>
      <c r="L27" s="255">
        <v>6</v>
      </c>
      <c r="M27" s="250">
        <v>0</v>
      </c>
      <c r="N27" s="250">
        <v>3</v>
      </c>
      <c r="O27" s="250">
        <v>0</v>
      </c>
      <c r="P27" s="250">
        <v>0</v>
      </c>
      <c r="Q27" s="255">
        <v>0</v>
      </c>
      <c r="R27" s="250">
        <v>0</v>
      </c>
      <c r="S27" s="256">
        <v>1.8</v>
      </c>
      <c r="T27" s="256">
        <v>0.42899999999999999</v>
      </c>
      <c r="U27" s="256">
        <v>0.42899999999999999</v>
      </c>
    </row>
    <row r="28" spans="2:22" s="250" customFormat="1">
      <c r="B28" s="250">
        <v>2</v>
      </c>
      <c r="C28" s="382" t="s">
        <v>363</v>
      </c>
      <c r="D28" s="250">
        <v>5</v>
      </c>
      <c r="E28" s="250">
        <v>3</v>
      </c>
      <c r="F28" s="250">
        <v>1</v>
      </c>
      <c r="G28" s="250">
        <v>0</v>
      </c>
      <c r="H28" s="250">
        <v>0</v>
      </c>
      <c r="I28" s="255">
        <v>17</v>
      </c>
      <c r="J28" s="250">
        <v>31</v>
      </c>
      <c r="K28" s="250">
        <v>18</v>
      </c>
      <c r="L28" s="255">
        <v>6.56</v>
      </c>
      <c r="M28" s="250">
        <v>19</v>
      </c>
      <c r="N28" s="250">
        <v>34</v>
      </c>
      <c r="O28" s="250">
        <v>6</v>
      </c>
      <c r="P28" s="250">
        <v>0</v>
      </c>
      <c r="Q28" s="255">
        <v>3.17</v>
      </c>
      <c r="R28" s="250">
        <v>4</v>
      </c>
      <c r="S28" s="256">
        <v>2.3530000000000002</v>
      </c>
      <c r="T28" s="256">
        <v>0.44</v>
      </c>
      <c r="U28" s="256">
        <v>0.38200000000000001</v>
      </c>
    </row>
    <row r="29" spans="2:22" s="250" customFormat="1">
      <c r="B29" s="250">
        <v>45</v>
      </c>
      <c r="C29" s="382" t="s">
        <v>392</v>
      </c>
      <c r="D29" s="250">
        <v>2</v>
      </c>
      <c r="E29" s="250">
        <v>0</v>
      </c>
      <c r="F29" s="250">
        <v>0</v>
      </c>
      <c r="G29" s="250">
        <v>0</v>
      </c>
      <c r="H29" s="250">
        <v>0</v>
      </c>
      <c r="I29" s="255">
        <v>1</v>
      </c>
      <c r="J29" s="250">
        <v>7</v>
      </c>
      <c r="K29" s="250">
        <v>5</v>
      </c>
      <c r="L29" s="255">
        <v>25</v>
      </c>
      <c r="M29" s="250">
        <v>3</v>
      </c>
      <c r="N29" s="250">
        <v>1</v>
      </c>
      <c r="O29" s="250">
        <v>8</v>
      </c>
      <c r="P29" s="250">
        <v>0</v>
      </c>
      <c r="Q29" s="255">
        <v>0.38</v>
      </c>
      <c r="R29" s="250">
        <v>0</v>
      </c>
      <c r="S29" s="256">
        <v>9</v>
      </c>
      <c r="T29" s="256">
        <v>0.69199999999999995</v>
      </c>
      <c r="U29" s="256">
        <v>0.2</v>
      </c>
    </row>
    <row r="30" spans="2:22" s="250" customFormat="1" ht="19.7" thickBot="1">
      <c r="B30" s="250">
        <v>35</v>
      </c>
      <c r="C30" s="382" t="s">
        <v>390</v>
      </c>
      <c r="D30" s="250">
        <v>2</v>
      </c>
      <c r="E30" s="250">
        <v>0</v>
      </c>
      <c r="F30" s="250">
        <v>0</v>
      </c>
      <c r="G30" s="250">
        <v>0</v>
      </c>
      <c r="H30" s="250">
        <v>0</v>
      </c>
      <c r="I30" s="255">
        <v>1</v>
      </c>
      <c r="J30" s="250">
        <v>8</v>
      </c>
      <c r="K30" s="250">
        <v>5</v>
      </c>
      <c r="L30" s="255">
        <v>35</v>
      </c>
      <c r="M30" s="250">
        <v>1</v>
      </c>
      <c r="N30" s="250">
        <v>2</v>
      </c>
      <c r="O30" s="250">
        <v>4</v>
      </c>
      <c r="P30" s="250">
        <v>0</v>
      </c>
      <c r="Q30" s="255">
        <v>0.25</v>
      </c>
      <c r="R30" s="250">
        <v>1</v>
      </c>
      <c r="S30" s="256">
        <v>6</v>
      </c>
      <c r="T30" s="256">
        <v>0.63600000000000001</v>
      </c>
      <c r="U30" s="256">
        <v>0.4</v>
      </c>
    </row>
    <row r="31" spans="2:22" s="250" customFormat="1" ht="19.7" thickTop="1">
      <c r="B31" s="301"/>
      <c r="C31" s="301" t="s">
        <v>353</v>
      </c>
      <c r="D31" s="301">
        <v>14</v>
      </c>
      <c r="E31" s="301">
        <v>10</v>
      </c>
      <c r="F31" s="301">
        <v>3</v>
      </c>
      <c r="G31" s="301">
        <v>4</v>
      </c>
      <c r="H31" s="301">
        <v>1</v>
      </c>
      <c r="I31" s="345">
        <v>80</v>
      </c>
      <c r="J31" s="301">
        <v>123</v>
      </c>
      <c r="K31" s="301">
        <v>59</v>
      </c>
      <c r="L31" s="345">
        <v>4.72</v>
      </c>
      <c r="M31" s="301">
        <v>112</v>
      </c>
      <c r="N31" s="301">
        <v>104</v>
      </c>
      <c r="O31" s="301">
        <v>53</v>
      </c>
      <c r="P31" s="301">
        <v>2</v>
      </c>
      <c r="Q31" s="345">
        <v>2.11</v>
      </c>
      <c r="R31" s="301">
        <v>14</v>
      </c>
      <c r="S31" s="302">
        <v>1.9630000000000001</v>
      </c>
      <c r="T31" s="302">
        <v>0.38400000000000001</v>
      </c>
      <c r="U31" s="302">
        <v>0.27800000000000002</v>
      </c>
    </row>
    <row r="32" spans="2:22" s="250" customFormat="1">
      <c r="B32" s="449"/>
      <c r="C32" s="449"/>
      <c r="D32" s="449"/>
      <c r="E32" s="449"/>
      <c r="F32" s="449"/>
      <c r="G32" s="449"/>
      <c r="H32" s="449"/>
      <c r="I32" s="384"/>
      <c r="J32" s="449"/>
      <c r="K32" s="449"/>
      <c r="L32" s="384"/>
      <c r="M32" s="449"/>
      <c r="N32" s="449"/>
      <c r="O32" s="449"/>
      <c r="P32" s="449"/>
      <c r="Q32" s="384"/>
      <c r="R32" s="449"/>
      <c r="S32" s="385"/>
      <c r="T32" s="385"/>
      <c r="U32" s="385"/>
    </row>
    <row r="33" spans="2:21" s="250" customFormat="1">
      <c r="B33" s="383"/>
      <c r="C33" s="383"/>
      <c r="D33" s="383"/>
      <c r="E33" s="383"/>
      <c r="F33" s="383"/>
      <c r="G33" s="383"/>
      <c r="H33" s="383"/>
      <c r="I33" s="384"/>
      <c r="J33" s="383"/>
      <c r="K33" s="383"/>
      <c r="L33" s="384"/>
      <c r="M33" s="383"/>
      <c r="N33" s="383"/>
      <c r="O33" s="383"/>
      <c r="P33" s="383"/>
      <c r="Q33" s="384"/>
      <c r="R33" s="383"/>
      <c r="S33" s="385"/>
      <c r="T33" s="385"/>
      <c r="U33" s="385"/>
    </row>
    <row r="34" spans="2:21">
      <c r="B34" s="514" t="s">
        <v>77</v>
      </c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</row>
    <row r="35" spans="2:21">
      <c r="B35" s="250"/>
      <c r="D35" s="250"/>
      <c r="E35" s="250"/>
      <c r="F35" s="250"/>
      <c r="G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</row>
    <row r="36" spans="2:21">
      <c r="B36" s="142" t="s">
        <v>6</v>
      </c>
      <c r="C36" s="142" t="s">
        <v>7</v>
      </c>
      <c r="D36" s="143" t="s">
        <v>66</v>
      </c>
      <c r="E36" s="144" t="s">
        <v>67</v>
      </c>
      <c r="F36" s="143" t="s">
        <v>68</v>
      </c>
      <c r="G36" s="145" t="s">
        <v>125</v>
      </c>
      <c r="H36" s="144" t="s">
        <v>351</v>
      </c>
      <c r="I36" s="144" t="s">
        <v>126</v>
      </c>
      <c r="J36" s="144" t="s">
        <v>82</v>
      </c>
      <c r="K36" s="144" t="s">
        <v>127</v>
      </c>
      <c r="L36" s="144" t="s">
        <v>128</v>
      </c>
      <c r="M36" s="144" t="s">
        <v>129</v>
      </c>
      <c r="N36" s="143" t="s">
        <v>83</v>
      </c>
      <c r="O36" s="143" t="s">
        <v>1</v>
      </c>
      <c r="P36" s="143" t="s">
        <v>130</v>
      </c>
      <c r="Q36" s="143" t="s">
        <v>131</v>
      </c>
      <c r="R36" s="143" t="s">
        <v>132</v>
      </c>
      <c r="S36" s="143" t="s">
        <v>133</v>
      </c>
      <c r="T36" s="143" t="s">
        <v>95</v>
      </c>
      <c r="U36" s="146" t="s">
        <v>134</v>
      </c>
    </row>
    <row r="37" spans="2:21">
      <c r="B37" s="142" t="s">
        <v>6</v>
      </c>
      <c r="C37" s="142" t="s">
        <v>7</v>
      </c>
      <c r="D37" s="147" t="s">
        <v>99</v>
      </c>
      <c r="E37" s="147" t="s">
        <v>135</v>
      </c>
      <c r="F37" s="147" t="s">
        <v>136</v>
      </c>
      <c r="G37" s="147" t="s">
        <v>137</v>
      </c>
      <c r="H37" s="147" t="s">
        <v>357</v>
      </c>
      <c r="I37" s="147" t="s">
        <v>138</v>
      </c>
      <c r="J37" s="147" t="s">
        <v>139</v>
      </c>
      <c r="K37" s="147" t="s">
        <v>140</v>
      </c>
      <c r="L37" s="147" t="s">
        <v>141</v>
      </c>
      <c r="M37" s="147" t="s">
        <v>142</v>
      </c>
      <c r="N37" s="147" t="s">
        <v>143</v>
      </c>
      <c r="O37" s="147" t="s">
        <v>110</v>
      </c>
      <c r="P37" s="147" t="s">
        <v>144</v>
      </c>
      <c r="Q37" s="147" t="s">
        <v>145</v>
      </c>
      <c r="R37" s="147" t="s">
        <v>146</v>
      </c>
      <c r="S37" s="147" t="s">
        <v>147</v>
      </c>
      <c r="T37" s="147" t="s">
        <v>148</v>
      </c>
      <c r="U37" s="147" t="s">
        <v>149</v>
      </c>
    </row>
    <row r="38" spans="2:21">
      <c r="B38" s="250">
        <v>32</v>
      </c>
      <c r="C38" s="382" t="s">
        <v>399</v>
      </c>
      <c r="D38" s="250">
        <v>1</v>
      </c>
      <c r="E38" s="250">
        <v>0</v>
      </c>
      <c r="F38" s="250">
        <v>0</v>
      </c>
      <c r="G38" s="250">
        <v>0</v>
      </c>
      <c r="H38" s="250">
        <v>0</v>
      </c>
      <c r="I38" s="255">
        <v>0</v>
      </c>
      <c r="J38" s="250">
        <v>2</v>
      </c>
      <c r="K38" s="250">
        <v>2</v>
      </c>
      <c r="L38" s="255">
        <v>0</v>
      </c>
      <c r="M38" s="250">
        <v>0</v>
      </c>
      <c r="N38" s="250">
        <v>0</v>
      </c>
      <c r="O38" s="250">
        <v>2</v>
      </c>
      <c r="P38" s="250">
        <v>0</v>
      </c>
      <c r="Q38" s="255">
        <v>0</v>
      </c>
      <c r="R38" s="250">
        <v>0</v>
      </c>
      <c r="S38" s="256">
        <v>0</v>
      </c>
      <c r="T38" s="256">
        <v>1</v>
      </c>
      <c r="U38" s="256">
        <v>0</v>
      </c>
    </row>
    <row r="39" spans="2:21">
      <c r="B39" s="250">
        <v>5</v>
      </c>
      <c r="C39" s="382" t="s">
        <v>402</v>
      </c>
      <c r="D39" s="250">
        <v>3</v>
      </c>
      <c r="E39" s="250">
        <v>0</v>
      </c>
      <c r="F39" s="250">
        <v>0</v>
      </c>
      <c r="G39" s="250">
        <v>1</v>
      </c>
      <c r="H39" s="250">
        <v>0</v>
      </c>
      <c r="I39" s="255">
        <v>5</v>
      </c>
      <c r="J39" s="250">
        <v>13</v>
      </c>
      <c r="K39" s="250">
        <v>5</v>
      </c>
      <c r="L39" s="255">
        <v>7.33</v>
      </c>
      <c r="M39" s="250">
        <v>4</v>
      </c>
      <c r="N39" s="250">
        <v>17</v>
      </c>
      <c r="O39" s="250">
        <v>1</v>
      </c>
      <c r="P39" s="250">
        <v>0</v>
      </c>
      <c r="Q39" s="255">
        <v>4</v>
      </c>
      <c r="R39" s="250">
        <v>0</v>
      </c>
      <c r="S39" s="256">
        <v>3.6</v>
      </c>
      <c r="T39" s="256">
        <v>0.52900000000000003</v>
      </c>
      <c r="U39" s="256">
        <v>0.51500000000000001</v>
      </c>
    </row>
    <row r="40" spans="2:21">
      <c r="B40" s="250">
        <v>6</v>
      </c>
      <c r="C40" s="382" t="s">
        <v>401</v>
      </c>
      <c r="D40" s="250">
        <v>10</v>
      </c>
      <c r="E40" s="250">
        <v>3</v>
      </c>
      <c r="F40" s="250">
        <v>2</v>
      </c>
      <c r="G40" s="250">
        <v>0</v>
      </c>
      <c r="H40" s="250">
        <v>0</v>
      </c>
      <c r="I40" s="255">
        <v>24.67</v>
      </c>
      <c r="J40" s="250">
        <v>43</v>
      </c>
      <c r="K40" s="250">
        <v>27</v>
      </c>
      <c r="L40" s="255">
        <v>7.33</v>
      </c>
      <c r="M40" s="250">
        <v>25</v>
      </c>
      <c r="N40" s="250">
        <v>46</v>
      </c>
      <c r="O40" s="250">
        <v>24</v>
      </c>
      <c r="P40" s="250">
        <v>0</v>
      </c>
      <c r="Q40" s="255">
        <v>1.04</v>
      </c>
      <c r="R40" s="250">
        <v>7</v>
      </c>
      <c r="S40" s="256">
        <v>2.8380000000000001</v>
      </c>
      <c r="T40" s="256">
        <v>0.497</v>
      </c>
      <c r="U40" s="256">
        <v>0.371</v>
      </c>
    </row>
    <row r="41" spans="2:21">
      <c r="B41" s="250">
        <v>0</v>
      </c>
      <c r="C41" s="382" t="s">
        <v>387</v>
      </c>
      <c r="D41" s="250">
        <v>6</v>
      </c>
      <c r="E41" s="250">
        <v>1</v>
      </c>
      <c r="F41" s="250">
        <v>1</v>
      </c>
      <c r="G41" s="250">
        <v>0</v>
      </c>
      <c r="H41" s="250">
        <v>1</v>
      </c>
      <c r="I41" s="255">
        <v>13.67</v>
      </c>
      <c r="J41" s="250">
        <v>23</v>
      </c>
      <c r="K41" s="250">
        <v>19</v>
      </c>
      <c r="L41" s="255">
        <v>9.0399999999999991</v>
      </c>
      <c r="M41" s="250">
        <v>7</v>
      </c>
      <c r="N41" s="250">
        <v>23</v>
      </c>
      <c r="O41" s="250">
        <v>11</v>
      </c>
      <c r="P41" s="250">
        <v>0</v>
      </c>
      <c r="Q41" s="255">
        <v>0.64</v>
      </c>
      <c r="R41" s="250">
        <v>3</v>
      </c>
      <c r="S41" s="256">
        <v>2.488</v>
      </c>
      <c r="T41" s="256">
        <v>0.46300000000000002</v>
      </c>
      <c r="U41" s="256">
        <v>0.35399999999999998</v>
      </c>
    </row>
    <row r="42" spans="2:21">
      <c r="B42" s="250">
        <v>13</v>
      </c>
      <c r="C42" s="382" t="s">
        <v>411</v>
      </c>
      <c r="D42" s="250">
        <v>2</v>
      </c>
      <c r="E42" s="250">
        <v>0</v>
      </c>
      <c r="F42" s="250">
        <v>0</v>
      </c>
      <c r="G42" s="250">
        <v>0</v>
      </c>
      <c r="H42" s="250">
        <v>0</v>
      </c>
      <c r="I42" s="255">
        <v>4</v>
      </c>
      <c r="J42" s="250">
        <v>12</v>
      </c>
      <c r="K42" s="250">
        <v>6</v>
      </c>
      <c r="L42" s="255">
        <v>9.75</v>
      </c>
      <c r="M42" s="250">
        <v>3</v>
      </c>
      <c r="N42" s="250">
        <v>13</v>
      </c>
      <c r="O42" s="250">
        <v>3</v>
      </c>
      <c r="P42" s="250">
        <v>0</v>
      </c>
      <c r="Q42" s="255">
        <v>1</v>
      </c>
      <c r="R42" s="250">
        <v>0</v>
      </c>
      <c r="S42" s="256">
        <v>4</v>
      </c>
      <c r="T42" s="256">
        <v>0.55200000000000005</v>
      </c>
      <c r="U42" s="256">
        <v>0.5</v>
      </c>
    </row>
    <row r="43" spans="2:21">
      <c r="B43" s="250">
        <v>3</v>
      </c>
      <c r="C43" s="382" t="s">
        <v>405</v>
      </c>
      <c r="D43" s="250">
        <v>2</v>
      </c>
      <c r="E43" s="250">
        <v>0</v>
      </c>
      <c r="F43" s="250">
        <v>0</v>
      </c>
      <c r="G43" s="250">
        <v>0</v>
      </c>
      <c r="H43" s="250">
        <v>0</v>
      </c>
      <c r="I43" s="255">
        <v>3.67</v>
      </c>
      <c r="J43" s="250">
        <v>9</v>
      </c>
      <c r="K43" s="250">
        <v>8</v>
      </c>
      <c r="L43" s="255">
        <v>14.18</v>
      </c>
      <c r="M43" s="250">
        <v>2</v>
      </c>
      <c r="N43" s="250">
        <v>11</v>
      </c>
      <c r="O43" s="250">
        <v>3</v>
      </c>
      <c r="P43" s="250">
        <v>0</v>
      </c>
      <c r="Q43" s="255">
        <v>0.67</v>
      </c>
      <c r="R43" s="250">
        <v>1</v>
      </c>
      <c r="S43" s="256">
        <v>3.8180000000000001</v>
      </c>
      <c r="T43" s="256">
        <v>0.6</v>
      </c>
      <c r="U43" s="256">
        <v>0.52400000000000002</v>
      </c>
    </row>
    <row r="44" spans="2:21">
      <c r="B44" s="250">
        <v>7</v>
      </c>
      <c r="C44" s="382" t="s">
        <v>404</v>
      </c>
      <c r="D44" s="250">
        <v>4</v>
      </c>
      <c r="E44" s="250">
        <v>0</v>
      </c>
      <c r="F44" s="250">
        <v>1</v>
      </c>
      <c r="G44" s="250">
        <v>0</v>
      </c>
      <c r="H44" s="250">
        <v>0</v>
      </c>
      <c r="I44" s="255">
        <v>10.33</v>
      </c>
      <c r="J44" s="250">
        <v>29</v>
      </c>
      <c r="K44" s="250">
        <v>23</v>
      </c>
      <c r="L44" s="255">
        <v>14.47</v>
      </c>
      <c r="M44" s="250">
        <v>4</v>
      </c>
      <c r="N44" s="250">
        <v>32</v>
      </c>
      <c r="O44" s="250">
        <v>5</v>
      </c>
      <c r="P44" s="250">
        <v>0</v>
      </c>
      <c r="Q44" s="255">
        <v>0.8</v>
      </c>
      <c r="R44" s="250">
        <v>3</v>
      </c>
      <c r="S44" s="256">
        <v>3.581</v>
      </c>
      <c r="T44" s="256">
        <v>0.55600000000000005</v>
      </c>
      <c r="U44" s="256">
        <v>0.50800000000000001</v>
      </c>
    </row>
    <row r="45" spans="2:21">
      <c r="B45" s="250">
        <v>31</v>
      </c>
      <c r="C45" s="382" t="s">
        <v>403</v>
      </c>
      <c r="D45" s="250">
        <v>4</v>
      </c>
      <c r="E45" s="250">
        <v>0</v>
      </c>
      <c r="F45" s="250">
        <v>0</v>
      </c>
      <c r="G45" s="250">
        <v>0</v>
      </c>
      <c r="H45" s="250">
        <v>0</v>
      </c>
      <c r="I45" s="255">
        <v>4.33</v>
      </c>
      <c r="J45" s="250">
        <v>13</v>
      </c>
      <c r="K45" s="250">
        <v>10</v>
      </c>
      <c r="L45" s="255">
        <v>15.58</v>
      </c>
      <c r="M45" s="250">
        <v>5</v>
      </c>
      <c r="N45" s="250">
        <v>16</v>
      </c>
      <c r="O45" s="250">
        <v>1</v>
      </c>
      <c r="P45" s="250">
        <v>0</v>
      </c>
      <c r="Q45" s="255">
        <v>5</v>
      </c>
      <c r="R45" s="250">
        <v>1</v>
      </c>
      <c r="S45" s="256">
        <v>3.923</v>
      </c>
      <c r="T45" s="256">
        <v>0.52900000000000003</v>
      </c>
      <c r="U45" s="256">
        <v>0.5</v>
      </c>
    </row>
    <row r="46" spans="2:21">
      <c r="B46" s="250">
        <v>36</v>
      </c>
      <c r="C46" s="382" t="s">
        <v>407</v>
      </c>
      <c r="D46" s="250">
        <v>9</v>
      </c>
      <c r="E46" s="250">
        <v>0</v>
      </c>
      <c r="F46" s="250">
        <v>4</v>
      </c>
      <c r="G46" s="250">
        <v>0</v>
      </c>
      <c r="H46" s="250">
        <v>0</v>
      </c>
      <c r="I46" s="255">
        <v>13.33</v>
      </c>
      <c r="J46" s="250">
        <v>46</v>
      </c>
      <c r="K46" s="250">
        <v>39</v>
      </c>
      <c r="L46" s="255">
        <v>20.48</v>
      </c>
      <c r="M46" s="250">
        <v>11</v>
      </c>
      <c r="N46" s="250">
        <v>34</v>
      </c>
      <c r="O46" s="250">
        <v>26</v>
      </c>
      <c r="P46" s="250">
        <v>0</v>
      </c>
      <c r="Q46" s="255">
        <v>0.42</v>
      </c>
      <c r="R46" s="250">
        <v>6</v>
      </c>
      <c r="S46" s="256">
        <v>4.5</v>
      </c>
      <c r="T46" s="256">
        <v>0.61699999999999999</v>
      </c>
      <c r="U46" s="256">
        <v>0.45900000000000002</v>
      </c>
    </row>
    <row r="47" spans="2:21" ht="19.7" thickBot="1">
      <c r="B47" s="250">
        <v>15</v>
      </c>
      <c r="C47" s="382" t="s">
        <v>400</v>
      </c>
      <c r="D47" s="250">
        <v>2</v>
      </c>
      <c r="E47" s="250">
        <v>0</v>
      </c>
      <c r="F47" s="250">
        <v>1</v>
      </c>
      <c r="G47" s="250">
        <v>0</v>
      </c>
      <c r="H47" s="250">
        <v>0</v>
      </c>
      <c r="I47" s="255">
        <v>1.67</v>
      </c>
      <c r="J47" s="250">
        <v>8</v>
      </c>
      <c r="K47" s="250">
        <v>8</v>
      </c>
      <c r="L47" s="255">
        <v>26.4</v>
      </c>
      <c r="M47" s="250">
        <v>3</v>
      </c>
      <c r="N47" s="250">
        <v>3</v>
      </c>
      <c r="O47" s="250">
        <v>8</v>
      </c>
      <c r="P47" s="250">
        <v>0</v>
      </c>
      <c r="Q47" s="255">
        <v>0.38</v>
      </c>
      <c r="R47" s="250">
        <v>1</v>
      </c>
      <c r="S47" s="256">
        <v>6.6</v>
      </c>
      <c r="T47" s="256">
        <v>0.70599999999999996</v>
      </c>
      <c r="U47" s="256">
        <v>0.42899999999999999</v>
      </c>
    </row>
    <row r="48" spans="2:21" ht="19.7" thickTop="1">
      <c r="B48" s="301"/>
      <c r="C48" s="301" t="s">
        <v>353</v>
      </c>
      <c r="D48" s="301">
        <v>14</v>
      </c>
      <c r="E48" s="301">
        <v>4</v>
      </c>
      <c r="F48" s="301">
        <v>9</v>
      </c>
      <c r="G48" s="301">
        <v>1</v>
      </c>
      <c r="H48" s="301">
        <v>1</v>
      </c>
      <c r="I48" s="301">
        <v>80.67</v>
      </c>
      <c r="J48" s="301">
        <v>198</v>
      </c>
      <c r="K48" s="301">
        <v>147</v>
      </c>
      <c r="L48" s="345">
        <v>12.16</v>
      </c>
      <c r="M48" s="301">
        <v>64</v>
      </c>
      <c r="N48" s="301">
        <v>195</v>
      </c>
      <c r="O48" s="301">
        <v>84</v>
      </c>
      <c r="P48" s="301">
        <v>0</v>
      </c>
      <c r="Q48" s="345">
        <v>0.76</v>
      </c>
      <c r="R48" s="301">
        <v>22</v>
      </c>
      <c r="S48" s="302">
        <v>3.4590000000000001</v>
      </c>
      <c r="T48" s="302">
        <v>0.54200000000000004</v>
      </c>
      <c r="U48" s="302">
        <v>0.438</v>
      </c>
    </row>
    <row r="49" spans="2:21">
      <c r="B49" s="250"/>
      <c r="D49" s="250"/>
      <c r="E49" s="250"/>
      <c r="F49" s="250"/>
      <c r="G49" s="250"/>
      <c r="I49" s="255"/>
      <c r="J49" s="250"/>
      <c r="K49" s="250"/>
      <c r="L49" s="255"/>
      <c r="M49" s="250"/>
      <c r="N49" s="250"/>
      <c r="O49" s="250"/>
      <c r="P49" s="250"/>
      <c r="Q49" s="255"/>
      <c r="R49" s="250"/>
      <c r="S49" s="256"/>
      <c r="T49" s="256"/>
      <c r="U49" s="256"/>
    </row>
    <row r="50" spans="2:21">
      <c r="B50" s="250"/>
      <c r="D50" s="250"/>
      <c r="E50" s="250"/>
      <c r="F50" s="250"/>
      <c r="G50" s="250"/>
      <c r="I50" s="255"/>
      <c r="J50" s="250"/>
      <c r="K50" s="250"/>
      <c r="L50" s="255"/>
      <c r="M50" s="250"/>
      <c r="N50" s="250"/>
      <c r="O50" s="250"/>
      <c r="P50" s="250"/>
      <c r="Q50" s="255"/>
      <c r="R50" s="250"/>
      <c r="S50" s="256"/>
      <c r="T50" s="256"/>
      <c r="U50" s="256"/>
    </row>
    <row r="51" spans="2:21">
      <c r="B51" s="250"/>
      <c r="D51" s="250"/>
      <c r="E51" s="250"/>
      <c r="F51" s="250"/>
      <c r="G51" s="250"/>
      <c r="I51" s="255"/>
      <c r="J51" s="250"/>
      <c r="K51" s="250"/>
      <c r="L51" s="255"/>
      <c r="M51" s="250"/>
      <c r="N51" s="250"/>
      <c r="O51" s="250"/>
      <c r="P51" s="250"/>
      <c r="Q51" s="255"/>
      <c r="R51" s="250"/>
      <c r="S51" s="256"/>
      <c r="T51" s="256"/>
      <c r="U51" s="256"/>
    </row>
  </sheetData>
  <mergeCells count="3">
    <mergeCell ref="B2:U2"/>
    <mergeCell ref="B17:U17"/>
    <mergeCell ref="B34:U34"/>
  </mergeCells>
  <phoneticPr fontId="2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38"/>
  <sheetViews>
    <sheetView topLeftCell="C1" zoomScale="70" zoomScaleNormal="70" workbookViewId="0">
      <selection activeCell="G45" sqref="G45"/>
    </sheetView>
  </sheetViews>
  <sheetFormatPr defaultColWidth="8.875" defaultRowHeight="19.05"/>
  <cols>
    <col min="1" max="1" width="8.875" style="250"/>
    <col min="2" max="2" width="9.25" style="250" bestFit="1" customWidth="1"/>
    <col min="3" max="3" width="19.875" style="250" bestFit="1" customWidth="1"/>
    <col min="4" max="4" width="9.25" style="250" bestFit="1" customWidth="1"/>
    <col min="5" max="6" width="7.25" style="250" customWidth="1"/>
    <col min="7" max="7" width="9.25" style="250" bestFit="1" customWidth="1"/>
    <col min="8" max="8" width="9.25" style="250" customWidth="1"/>
    <col min="9" max="9" width="8.25" style="250" bestFit="1" customWidth="1"/>
    <col min="10" max="11" width="9.25" style="250" bestFit="1" customWidth="1"/>
    <col min="12" max="12" width="9" style="250" bestFit="1" customWidth="1"/>
    <col min="13" max="14" width="9.25" style="250" bestFit="1" customWidth="1"/>
    <col min="15" max="15" width="6.75" style="250" bestFit="1" customWidth="1"/>
    <col min="16" max="16" width="11.875" style="250" bestFit="1" customWidth="1"/>
    <col min="17" max="17" width="13" style="250" bestFit="1" customWidth="1"/>
    <col min="18" max="19" width="15.25" style="250" bestFit="1" customWidth="1"/>
    <col min="20" max="21" width="11.875" style="250" bestFit="1" customWidth="1"/>
    <col min="22" max="16384" width="8.875" style="250"/>
  </cols>
  <sheetData>
    <row r="2" spans="2:22">
      <c r="B2" s="514" t="s">
        <v>79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2:22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2">
      <c r="B4" s="142" t="s">
        <v>6</v>
      </c>
      <c r="C4" s="142" t="s">
        <v>7</v>
      </c>
      <c r="D4" s="143" t="s">
        <v>66</v>
      </c>
      <c r="E4" s="144" t="s">
        <v>67</v>
      </c>
      <c r="F4" s="143" t="s">
        <v>68</v>
      </c>
      <c r="G4" s="145" t="s">
        <v>125</v>
      </c>
      <c r="H4" s="144" t="s">
        <v>351</v>
      </c>
      <c r="I4" s="144" t="s">
        <v>126</v>
      </c>
      <c r="J4" s="144" t="s">
        <v>82</v>
      </c>
      <c r="K4" s="144" t="s">
        <v>127</v>
      </c>
      <c r="L4" s="144" t="s">
        <v>128</v>
      </c>
      <c r="M4" s="144" t="s">
        <v>129</v>
      </c>
      <c r="N4" s="143" t="s">
        <v>83</v>
      </c>
      <c r="O4" s="143" t="s">
        <v>1</v>
      </c>
      <c r="P4" s="143" t="s">
        <v>130</v>
      </c>
      <c r="Q4" s="143" t="s">
        <v>131</v>
      </c>
      <c r="R4" s="143" t="s">
        <v>132</v>
      </c>
      <c r="S4" s="143" t="s">
        <v>133</v>
      </c>
      <c r="T4" s="143" t="s">
        <v>95</v>
      </c>
      <c r="U4" s="146" t="s">
        <v>134</v>
      </c>
    </row>
    <row r="5" spans="2:22">
      <c r="B5" s="142" t="s">
        <v>6</v>
      </c>
      <c r="C5" s="142" t="s">
        <v>7</v>
      </c>
      <c r="D5" s="147" t="s">
        <v>99</v>
      </c>
      <c r="E5" s="147" t="s">
        <v>135</v>
      </c>
      <c r="F5" s="147" t="s">
        <v>136</v>
      </c>
      <c r="G5" s="147" t="s">
        <v>137</v>
      </c>
      <c r="H5" s="147" t="s">
        <v>357</v>
      </c>
      <c r="I5" s="147" t="s">
        <v>138</v>
      </c>
      <c r="J5" s="147" t="s">
        <v>139</v>
      </c>
      <c r="K5" s="147" t="s">
        <v>140</v>
      </c>
      <c r="L5" s="147" t="s">
        <v>141</v>
      </c>
      <c r="M5" s="147" t="s">
        <v>142</v>
      </c>
      <c r="N5" s="147" t="s">
        <v>143</v>
      </c>
      <c r="O5" s="147" t="s">
        <v>110</v>
      </c>
      <c r="P5" s="147" t="s">
        <v>144</v>
      </c>
      <c r="Q5" s="147" t="s">
        <v>145</v>
      </c>
      <c r="R5" s="147" t="s">
        <v>146</v>
      </c>
      <c r="S5" s="147" t="s">
        <v>147</v>
      </c>
      <c r="T5" s="147" t="s">
        <v>148</v>
      </c>
      <c r="U5" s="147" t="s">
        <v>149</v>
      </c>
    </row>
    <row r="6" spans="2:22">
      <c r="B6" s="243">
        <v>23</v>
      </c>
      <c r="C6" s="243" t="s">
        <v>352</v>
      </c>
      <c r="D6" s="243">
        <v>1</v>
      </c>
      <c r="E6" s="243">
        <v>0</v>
      </c>
      <c r="F6" s="243">
        <v>0</v>
      </c>
      <c r="G6" s="243">
        <v>0</v>
      </c>
      <c r="H6" s="243">
        <v>0</v>
      </c>
      <c r="I6" s="462">
        <v>4.33</v>
      </c>
      <c r="J6" s="243">
        <v>5</v>
      </c>
      <c r="K6" s="243">
        <v>3</v>
      </c>
      <c r="L6" s="462">
        <v>5.54</v>
      </c>
      <c r="M6" s="243">
        <v>4</v>
      </c>
      <c r="N6" s="243">
        <v>7</v>
      </c>
      <c r="O6" s="243">
        <v>2</v>
      </c>
      <c r="P6" s="243">
        <v>0</v>
      </c>
      <c r="Q6" s="462">
        <v>2</v>
      </c>
      <c r="R6" s="243">
        <v>0</v>
      </c>
      <c r="S6" s="245">
        <v>2.077</v>
      </c>
      <c r="T6" s="245">
        <v>0.39100000000000001</v>
      </c>
      <c r="U6" s="245">
        <v>0.35</v>
      </c>
    </row>
    <row r="7" spans="2:22">
      <c r="B7" s="243">
        <v>5</v>
      </c>
      <c r="C7" s="243" t="s">
        <v>416</v>
      </c>
      <c r="D7" s="243">
        <v>1</v>
      </c>
      <c r="E7" s="243">
        <v>0</v>
      </c>
      <c r="F7" s="243">
        <v>0</v>
      </c>
      <c r="G7" s="243">
        <v>0</v>
      </c>
      <c r="H7" s="243">
        <v>0</v>
      </c>
      <c r="I7" s="462">
        <v>1</v>
      </c>
      <c r="J7" s="243">
        <v>2</v>
      </c>
      <c r="K7" s="243">
        <v>1</v>
      </c>
      <c r="L7" s="462">
        <v>8</v>
      </c>
      <c r="M7" s="243">
        <v>0</v>
      </c>
      <c r="N7" s="243">
        <v>2</v>
      </c>
      <c r="O7" s="243">
        <v>0</v>
      </c>
      <c r="P7" s="243">
        <v>0</v>
      </c>
      <c r="Q7" s="462">
        <v>0</v>
      </c>
      <c r="R7" s="243">
        <v>1</v>
      </c>
      <c r="S7" s="245">
        <v>2</v>
      </c>
      <c r="T7" s="245">
        <v>0.42899999999999999</v>
      </c>
      <c r="U7" s="245">
        <v>0.33300000000000002</v>
      </c>
    </row>
    <row r="8" spans="2:22" ht="19.7" thickBot="1">
      <c r="B8" s="243">
        <v>24</v>
      </c>
      <c r="C8" s="243" t="s">
        <v>355</v>
      </c>
      <c r="D8" s="243">
        <v>1</v>
      </c>
      <c r="E8" s="243">
        <v>0</v>
      </c>
      <c r="F8" s="243">
        <v>1</v>
      </c>
      <c r="G8" s="243">
        <v>0</v>
      </c>
      <c r="H8" s="243">
        <v>0</v>
      </c>
      <c r="I8" s="462">
        <v>2.67</v>
      </c>
      <c r="J8" s="243">
        <v>4</v>
      </c>
      <c r="K8" s="243">
        <v>3</v>
      </c>
      <c r="L8" s="462">
        <v>9</v>
      </c>
      <c r="M8" s="243">
        <v>2</v>
      </c>
      <c r="N8" s="243">
        <v>4</v>
      </c>
      <c r="O8" s="243">
        <v>3</v>
      </c>
      <c r="P8" s="243">
        <v>0</v>
      </c>
      <c r="Q8" s="462">
        <v>0.67</v>
      </c>
      <c r="R8" s="243">
        <v>2</v>
      </c>
      <c r="S8" s="245">
        <v>2.625</v>
      </c>
      <c r="T8" s="245">
        <v>0.52900000000000003</v>
      </c>
      <c r="U8" s="245">
        <v>0.33300000000000002</v>
      </c>
    </row>
    <row r="9" spans="2:22" ht="19.7" thickTop="1">
      <c r="B9" s="460"/>
      <c r="C9" s="460" t="s">
        <v>353</v>
      </c>
      <c r="D9" s="463">
        <v>1</v>
      </c>
      <c r="E9" s="463">
        <v>0</v>
      </c>
      <c r="F9" s="463">
        <v>1</v>
      </c>
      <c r="G9" s="463">
        <v>0</v>
      </c>
      <c r="H9" s="463">
        <v>0</v>
      </c>
      <c r="I9" s="464">
        <v>8</v>
      </c>
      <c r="J9" s="463">
        <v>11</v>
      </c>
      <c r="K9" s="463">
        <v>7</v>
      </c>
      <c r="L9" s="464">
        <v>7</v>
      </c>
      <c r="M9" s="463">
        <v>6</v>
      </c>
      <c r="N9" s="463">
        <v>13</v>
      </c>
      <c r="O9" s="463">
        <v>5</v>
      </c>
      <c r="P9" s="463">
        <v>0</v>
      </c>
      <c r="Q9" s="463">
        <v>1.2</v>
      </c>
      <c r="R9" s="463">
        <v>3</v>
      </c>
      <c r="S9" s="464">
        <v>2.25</v>
      </c>
      <c r="T9" s="464">
        <v>0.44700000000000001</v>
      </c>
      <c r="U9" s="464">
        <v>0.34200000000000003</v>
      </c>
    </row>
    <row r="10" spans="2:22">
      <c r="B10" s="452"/>
      <c r="C10" s="452"/>
      <c r="D10" s="452"/>
      <c r="E10" s="452"/>
      <c r="F10" s="452"/>
      <c r="G10" s="452"/>
      <c r="H10" s="452"/>
      <c r="I10" s="384"/>
      <c r="J10" s="452"/>
      <c r="K10" s="452"/>
      <c r="L10" s="384"/>
      <c r="M10" s="452"/>
      <c r="N10" s="452"/>
      <c r="O10" s="452"/>
      <c r="P10" s="452"/>
      <c r="Q10" s="384"/>
      <c r="R10" s="452"/>
      <c r="S10" s="385"/>
      <c r="T10" s="385"/>
      <c r="U10" s="385"/>
    </row>
    <row r="11" spans="2:22" s="198" customFormat="1">
      <c r="B11" s="179"/>
      <c r="C11" s="179"/>
      <c r="D11" s="179"/>
      <c r="E11" s="179"/>
      <c r="F11" s="179"/>
      <c r="G11" s="179"/>
      <c r="H11" s="179"/>
      <c r="I11" s="180"/>
      <c r="J11" s="179"/>
      <c r="K11" s="179"/>
      <c r="L11" s="180"/>
      <c r="M11" s="179"/>
      <c r="N11" s="179"/>
      <c r="O11" s="179"/>
      <c r="P11" s="179"/>
      <c r="Q11" s="180"/>
      <c r="R11" s="179"/>
      <c r="S11" s="181"/>
      <c r="T11" s="181"/>
      <c r="U11" s="181"/>
      <c r="V11" s="197"/>
    </row>
    <row r="12" spans="2:22" ht="14.95" hidden="1" customHeight="1">
      <c r="B12" s="514" t="s">
        <v>349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</row>
    <row r="13" spans="2:22" hidden="1"/>
    <row r="14" spans="2:22" hidden="1">
      <c r="B14" s="142" t="s">
        <v>6</v>
      </c>
      <c r="C14" s="142" t="s">
        <v>7</v>
      </c>
      <c r="D14" s="143" t="s">
        <v>66</v>
      </c>
      <c r="E14" s="144" t="s">
        <v>67</v>
      </c>
      <c r="F14" s="143" t="s">
        <v>68</v>
      </c>
      <c r="G14" s="145" t="s">
        <v>125</v>
      </c>
      <c r="H14" s="144" t="s">
        <v>351</v>
      </c>
      <c r="I14" s="144" t="s">
        <v>126</v>
      </c>
      <c r="J14" s="144" t="s">
        <v>82</v>
      </c>
      <c r="K14" s="144" t="s">
        <v>127</v>
      </c>
      <c r="L14" s="144" t="s">
        <v>128</v>
      </c>
      <c r="M14" s="144" t="s">
        <v>129</v>
      </c>
      <c r="N14" s="143" t="s">
        <v>83</v>
      </c>
      <c r="O14" s="143" t="s">
        <v>1</v>
      </c>
      <c r="P14" s="143" t="s">
        <v>130</v>
      </c>
      <c r="Q14" s="143" t="s">
        <v>131</v>
      </c>
      <c r="R14" s="143" t="s">
        <v>132</v>
      </c>
      <c r="S14" s="143" t="s">
        <v>133</v>
      </c>
      <c r="T14" s="143" t="s">
        <v>95</v>
      </c>
      <c r="U14" s="146" t="s">
        <v>134</v>
      </c>
    </row>
    <row r="15" spans="2:22" hidden="1">
      <c r="B15" s="142" t="s">
        <v>6</v>
      </c>
      <c r="C15" s="142" t="s">
        <v>7</v>
      </c>
      <c r="D15" s="147" t="s">
        <v>99</v>
      </c>
      <c r="E15" s="147" t="s">
        <v>135</v>
      </c>
      <c r="F15" s="147" t="s">
        <v>136</v>
      </c>
      <c r="G15" s="147" t="s">
        <v>137</v>
      </c>
      <c r="H15" s="147" t="s">
        <v>357</v>
      </c>
      <c r="I15" s="147" t="s">
        <v>138</v>
      </c>
      <c r="J15" s="147" t="s">
        <v>139</v>
      </c>
      <c r="K15" s="147" t="s">
        <v>140</v>
      </c>
      <c r="L15" s="147" t="s">
        <v>141</v>
      </c>
      <c r="M15" s="147" t="s">
        <v>142</v>
      </c>
      <c r="N15" s="147" t="s">
        <v>143</v>
      </c>
      <c r="O15" s="147" t="s">
        <v>110</v>
      </c>
      <c r="P15" s="147" t="s">
        <v>144</v>
      </c>
      <c r="Q15" s="147" t="s">
        <v>145</v>
      </c>
      <c r="R15" s="147" t="s">
        <v>146</v>
      </c>
      <c r="S15" s="147" t="s">
        <v>147</v>
      </c>
      <c r="T15" s="147" t="s">
        <v>148</v>
      </c>
      <c r="U15" s="147" t="s">
        <v>149</v>
      </c>
    </row>
    <row r="16" spans="2:22" hidden="1">
      <c r="C16" s="382"/>
      <c r="I16" s="255"/>
      <c r="L16" s="255"/>
      <c r="Q16" s="255"/>
      <c r="S16" s="256"/>
      <c r="T16" s="256"/>
      <c r="U16" s="256"/>
      <c r="V16" s="252"/>
    </row>
    <row r="17" spans="2:22" hidden="1">
      <c r="C17" s="382"/>
      <c r="I17" s="255"/>
      <c r="L17" s="255"/>
      <c r="Q17" s="255"/>
      <c r="S17" s="256"/>
      <c r="T17" s="256"/>
      <c r="U17" s="256"/>
      <c r="V17" s="252"/>
    </row>
    <row r="18" spans="2:22" hidden="1">
      <c r="C18" s="382"/>
      <c r="I18" s="255"/>
      <c r="L18" s="255"/>
      <c r="Q18" s="255"/>
      <c r="S18" s="256"/>
      <c r="T18" s="256"/>
      <c r="U18" s="256"/>
      <c r="V18" s="252"/>
    </row>
    <row r="19" spans="2:22" hidden="1">
      <c r="C19" s="382"/>
      <c r="I19" s="255"/>
      <c r="L19" s="255"/>
      <c r="Q19" s="255"/>
      <c r="S19" s="256"/>
      <c r="T19" s="256"/>
      <c r="U19" s="256"/>
      <c r="V19" s="252"/>
    </row>
    <row r="20" spans="2:22" hidden="1">
      <c r="C20" s="382"/>
      <c r="I20" s="255"/>
      <c r="L20" s="255"/>
      <c r="Q20" s="255"/>
      <c r="S20" s="256"/>
      <c r="T20" s="256"/>
      <c r="U20" s="256"/>
      <c r="V20" s="252"/>
    </row>
    <row r="21" spans="2:22" hidden="1">
      <c r="C21" s="382"/>
      <c r="I21" s="255"/>
      <c r="L21" s="255"/>
      <c r="Q21" s="255"/>
      <c r="S21" s="256"/>
      <c r="T21" s="256"/>
      <c r="U21" s="256"/>
      <c r="V21" s="252"/>
    </row>
    <row r="22" spans="2:22" hidden="1">
      <c r="C22" s="382"/>
      <c r="I22" s="255"/>
      <c r="L22" s="255"/>
      <c r="Q22" s="255"/>
      <c r="S22" s="256"/>
      <c r="T22" s="256"/>
      <c r="U22" s="256"/>
    </row>
    <row r="23" spans="2:22" hidden="1">
      <c r="C23" s="382"/>
      <c r="I23" s="255"/>
      <c r="L23" s="255"/>
      <c r="Q23" s="255"/>
      <c r="S23" s="256"/>
      <c r="T23" s="256"/>
      <c r="U23" s="256"/>
    </row>
    <row r="24" spans="2:22" hidden="1">
      <c r="C24" s="382"/>
      <c r="I24" s="255"/>
      <c r="L24" s="255"/>
      <c r="Q24" s="255"/>
      <c r="S24" s="256"/>
      <c r="T24" s="256"/>
      <c r="U24" s="256"/>
    </row>
    <row r="25" spans="2:22" ht="19.7" hidden="1" thickBot="1">
      <c r="C25" s="382"/>
      <c r="I25" s="255"/>
      <c r="L25" s="255"/>
      <c r="Q25" s="255"/>
      <c r="S25" s="256"/>
      <c r="T25" s="256"/>
      <c r="U25" s="256"/>
    </row>
    <row r="26" spans="2:22" ht="19.7" hidden="1" thickTop="1">
      <c r="B26" s="301"/>
      <c r="C26" s="301"/>
      <c r="D26" s="301"/>
      <c r="E26" s="301"/>
      <c r="F26" s="301"/>
      <c r="G26" s="301"/>
      <c r="H26" s="301"/>
      <c r="I26" s="345"/>
      <c r="J26" s="301"/>
      <c r="K26" s="301"/>
      <c r="L26" s="345"/>
      <c r="M26" s="301"/>
      <c r="N26" s="301"/>
      <c r="O26" s="301"/>
      <c r="P26" s="301"/>
      <c r="Q26" s="345"/>
      <c r="R26" s="301"/>
      <c r="S26" s="302"/>
      <c r="T26" s="302"/>
      <c r="U26" s="302"/>
    </row>
    <row r="27" spans="2:22" hidden="1">
      <c r="B27" s="452"/>
      <c r="C27" s="452"/>
      <c r="D27" s="452"/>
      <c r="E27" s="452"/>
      <c r="F27" s="452"/>
      <c r="G27" s="452"/>
      <c r="H27" s="452"/>
      <c r="I27" s="384"/>
      <c r="J27" s="452"/>
      <c r="K27" s="452"/>
      <c r="L27" s="384"/>
      <c r="M27" s="452"/>
      <c r="N27" s="452"/>
      <c r="O27" s="452"/>
      <c r="P27" s="452"/>
      <c r="Q27" s="384"/>
      <c r="R27" s="452"/>
      <c r="S27" s="385"/>
      <c r="T27" s="385"/>
      <c r="U27" s="385"/>
    </row>
    <row r="28" spans="2:22" hidden="1">
      <c r="B28" s="452"/>
      <c r="C28" s="452"/>
      <c r="D28" s="452"/>
      <c r="E28" s="452"/>
      <c r="F28" s="452"/>
      <c r="G28" s="452"/>
      <c r="H28" s="452"/>
      <c r="I28" s="384"/>
      <c r="J28" s="452"/>
      <c r="K28" s="452"/>
      <c r="L28" s="384"/>
      <c r="M28" s="452"/>
      <c r="N28" s="452"/>
      <c r="O28" s="452"/>
      <c r="P28" s="452"/>
      <c r="Q28" s="384"/>
      <c r="R28" s="452"/>
      <c r="S28" s="385"/>
      <c r="T28" s="385"/>
      <c r="U28" s="385"/>
    </row>
    <row r="29" spans="2:22">
      <c r="B29" s="514" t="s">
        <v>77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</row>
    <row r="31" spans="2:22">
      <c r="B31" s="142" t="s">
        <v>6</v>
      </c>
      <c r="C31" s="142" t="s">
        <v>7</v>
      </c>
      <c r="D31" s="143" t="s">
        <v>66</v>
      </c>
      <c r="E31" s="144" t="s">
        <v>67</v>
      </c>
      <c r="F31" s="143" t="s">
        <v>68</v>
      </c>
      <c r="G31" s="145" t="s">
        <v>125</v>
      </c>
      <c r="H31" s="144" t="s">
        <v>351</v>
      </c>
      <c r="I31" s="144" t="s">
        <v>126</v>
      </c>
      <c r="J31" s="144" t="s">
        <v>82</v>
      </c>
      <c r="K31" s="144" t="s">
        <v>127</v>
      </c>
      <c r="L31" s="144" t="s">
        <v>128</v>
      </c>
      <c r="M31" s="144" t="s">
        <v>129</v>
      </c>
      <c r="N31" s="143" t="s">
        <v>83</v>
      </c>
      <c r="O31" s="143" t="s">
        <v>1</v>
      </c>
      <c r="P31" s="143" t="s">
        <v>130</v>
      </c>
      <c r="Q31" s="143" t="s">
        <v>131</v>
      </c>
      <c r="R31" s="143" t="s">
        <v>132</v>
      </c>
      <c r="S31" s="143" t="s">
        <v>133</v>
      </c>
      <c r="T31" s="143" t="s">
        <v>95</v>
      </c>
      <c r="U31" s="146" t="s">
        <v>134</v>
      </c>
    </row>
    <row r="32" spans="2:22">
      <c r="B32" s="142" t="s">
        <v>6</v>
      </c>
      <c r="C32" s="142" t="s">
        <v>7</v>
      </c>
      <c r="D32" s="147" t="s">
        <v>99</v>
      </c>
      <c r="E32" s="147" t="s">
        <v>135</v>
      </c>
      <c r="F32" s="147" t="s">
        <v>136</v>
      </c>
      <c r="G32" s="147" t="s">
        <v>137</v>
      </c>
      <c r="H32" s="147" t="s">
        <v>357</v>
      </c>
      <c r="I32" s="147" t="s">
        <v>138</v>
      </c>
      <c r="J32" s="147" t="s">
        <v>139</v>
      </c>
      <c r="K32" s="147" t="s">
        <v>140</v>
      </c>
      <c r="L32" s="147" t="s">
        <v>141</v>
      </c>
      <c r="M32" s="147" t="s">
        <v>142</v>
      </c>
      <c r="N32" s="147" t="s">
        <v>143</v>
      </c>
      <c r="O32" s="147" t="s">
        <v>110</v>
      </c>
      <c r="P32" s="147" t="s">
        <v>144</v>
      </c>
      <c r="Q32" s="147" t="s">
        <v>145</v>
      </c>
      <c r="R32" s="147" t="s">
        <v>146</v>
      </c>
      <c r="S32" s="147" t="s">
        <v>147</v>
      </c>
      <c r="T32" s="147" t="s">
        <v>148</v>
      </c>
      <c r="U32" s="147" t="s">
        <v>149</v>
      </c>
    </row>
    <row r="33" spans="2:21">
      <c r="B33" s="243">
        <v>6</v>
      </c>
      <c r="C33" s="243" t="s">
        <v>401</v>
      </c>
      <c r="D33" s="243">
        <v>1</v>
      </c>
      <c r="E33" s="243">
        <v>1</v>
      </c>
      <c r="F33" s="243">
        <v>0</v>
      </c>
      <c r="G33" s="243">
        <v>0</v>
      </c>
      <c r="H33" s="243">
        <v>0</v>
      </c>
      <c r="I33" s="462">
        <v>5</v>
      </c>
      <c r="J33" s="243">
        <v>1</v>
      </c>
      <c r="K33" s="243">
        <v>1</v>
      </c>
      <c r="L33" s="462">
        <v>1.6</v>
      </c>
      <c r="M33" s="243">
        <v>6</v>
      </c>
      <c r="N33" s="243">
        <v>5</v>
      </c>
      <c r="O33" s="243">
        <v>1</v>
      </c>
      <c r="P33" s="243">
        <v>0</v>
      </c>
      <c r="Q33" s="462">
        <v>6</v>
      </c>
      <c r="R33" s="243">
        <v>2</v>
      </c>
      <c r="S33" s="245">
        <v>1.2</v>
      </c>
      <c r="T33" s="245">
        <v>0.34799999999999998</v>
      </c>
      <c r="U33" s="245">
        <v>0.25</v>
      </c>
    </row>
    <row r="34" spans="2:21" ht="19.7" thickBot="1">
      <c r="B34" s="243">
        <v>0</v>
      </c>
      <c r="C34" s="243" t="s">
        <v>387</v>
      </c>
      <c r="D34" s="243">
        <v>1</v>
      </c>
      <c r="E34" s="243">
        <v>0</v>
      </c>
      <c r="F34" s="243">
        <v>0</v>
      </c>
      <c r="G34" s="243">
        <v>1</v>
      </c>
      <c r="H34" s="243">
        <v>0</v>
      </c>
      <c r="I34" s="462">
        <v>3</v>
      </c>
      <c r="J34" s="243">
        <v>3</v>
      </c>
      <c r="K34" s="243">
        <v>3</v>
      </c>
      <c r="L34" s="462">
        <v>8</v>
      </c>
      <c r="M34" s="243">
        <v>2</v>
      </c>
      <c r="N34" s="243">
        <v>4</v>
      </c>
      <c r="O34" s="243">
        <v>0</v>
      </c>
      <c r="P34" s="243">
        <v>0</v>
      </c>
      <c r="Q34" s="462">
        <v>0</v>
      </c>
      <c r="R34" s="243">
        <v>1</v>
      </c>
      <c r="S34" s="245">
        <v>1.333</v>
      </c>
      <c r="T34" s="245">
        <v>0.35699999999999998</v>
      </c>
      <c r="U34" s="245">
        <v>0.33300000000000002</v>
      </c>
    </row>
    <row r="35" spans="2:21" ht="19.7" thickTop="1">
      <c r="B35" s="460"/>
      <c r="C35" s="460" t="s">
        <v>353</v>
      </c>
      <c r="D35" s="460">
        <v>1</v>
      </c>
      <c r="E35" s="460">
        <v>1</v>
      </c>
      <c r="F35" s="460">
        <v>0</v>
      </c>
      <c r="G35" s="460">
        <v>1</v>
      </c>
      <c r="H35" s="460">
        <v>0</v>
      </c>
      <c r="I35" s="460">
        <v>8</v>
      </c>
      <c r="J35" s="460">
        <v>4</v>
      </c>
      <c r="K35" s="460">
        <v>4</v>
      </c>
      <c r="L35" s="465">
        <v>4</v>
      </c>
      <c r="M35" s="460">
        <v>8</v>
      </c>
      <c r="N35" s="460">
        <v>9</v>
      </c>
      <c r="O35" s="460">
        <v>1</v>
      </c>
      <c r="P35" s="460">
        <v>0</v>
      </c>
      <c r="Q35" s="465">
        <v>8</v>
      </c>
      <c r="R35" s="460">
        <v>3</v>
      </c>
      <c r="S35" s="461">
        <v>1.25</v>
      </c>
      <c r="T35" s="461">
        <v>0.35099999999999998</v>
      </c>
      <c r="U35" s="461">
        <v>0.28100000000000003</v>
      </c>
    </row>
    <row r="36" spans="2:21">
      <c r="I36" s="255"/>
      <c r="L36" s="255"/>
      <c r="Q36" s="255"/>
      <c r="S36" s="256"/>
      <c r="T36" s="256"/>
      <c r="U36" s="256"/>
    </row>
    <row r="37" spans="2:21">
      <c r="I37" s="255"/>
      <c r="L37" s="255"/>
      <c r="Q37" s="255"/>
      <c r="S37" s="256"/>
      <c r="T37" s="256"/>
      <c r="U37" s="256"/>
    </row>
    <row r="38" spans="2:21">
      <c r="I38" s="255"/>
      <c r="L38" s="255"/>
      <c r="Q38" s="255"/>
      <c r="S38" s="256"/>
      <c r="T38" s="256"/>
      <c r="U38" s="256"/>
    </row>
  </sheetData>
  <mergeCells count="3">
    <mergeCell ref="B2:U2"/>
    <mergeCell ref="B12:U12"/>
    <mergeCell ref="B29:U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Schedule</vt:lpstr>
      <vt:lpstr>Roster</vt:lpstr>
      <vt:lpstr>Standing</vt:lpstr>
      <vt:lpstr>Team Batting Stat</vt:lpstr>
      <vt:lpstr>Playoff-Batting Stat</vt:lpstr>
      <vt:lpstr>Comb Batting Stat</vt:lpstr>
      <vt:lpstr>Batting Top 12</vt:lpstr>
      <vt:lpstr>Team Pitching Stat</vt:lpstr>
      <vt:lpstr>Playoff-Pitching Stat</vt:lpstr>
      <vt:lpstr>Combine Pitching Stat</vt:lpstr>
      <vt:lpstr>Slammers-Final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2022-10-09T01:11:51Z</dcterms:modified>
  <dc:language>en-US</dc:language>
</cp:coreProperties>
</file>