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3" windowHeight="12430" tabRatio="766" activeTab="7"/>
  </bookViews>
  <sheets>
    <sheet name="Schedule" sheetId="2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Stat'!$B$5:$Z$86</definedName>
    <definedName name="_xlnm._FilterDatabase" localSheetId="7" hidden="1">'Combine Pitching Stat'!$B$5:$W$85</definedName>
    <definedName name="_FilterDatabase_0" localSheetId="4">'Comb Batting Stat'!$C$5:$Z$5</definedName>
  </definedNames>
  <calcPr calcId="152511"/>
</workbook>
</file>

<file path=xl/calcChain.xml><?xml version="1.0" encoding="utf-8"?>
<calcChain xmlns="http://schemas.openxmlformats.org/spreadsheetml/2006/main">
  <c r="F50" i="6" l="1"/>
  <c r="F51" i="6"/>
  <c r="F52" i="6"/>
  <c r="F53" i="6"/>
  <c r="F54" i="6"/>
  <c r="F55" i="6"/>
  <c r="F56" i="6"/>
  <c r="F57" i="6"/>
  <c r="F58" i="6"/>
  <c r="F59" i="6"/>
  <c r="F60" i="6"/>
  <c r="N39" i="6" l="1"/>
  <c r="O34" i="9" l="1"/>
  <c r="O35" i="9"/>
  <c r="O36" i="9"/>
  <c r="O37" i="9"/>
  <c r="O38" i="9"/>
  <c r="F5" i="9"/>
  <c r="F6" i="9"/>
  <c r="F7" i="9"/>
  <c r="F8" i="9"/>
  <c r="F4" i="9"/>
  <c r="G52" i="6"/>
  <c r="G40" i="6"/>
  <c r="G13" i="6"/>
  <c r="G50" i="6"/>
  <c r="G51" i="6"/>
  <c r="G53" i="6"/>
  <c r="G54" i="6"/>
  <c r="G55" i="6"/>
  <c r="G56" i="6"/>
  <c r="G57" i="6"/>
  <c r="G58" i="6"/>
  <c r="G59" i="6"/>
  <c r="G60" i="6"/>
  <c r="F5" i="6" l="1"/>
  <c r="F6" i="6"/>
  <c r="F7" i="6"/>
  <c r="F8" i="6"/>
  <c r="F9" i="6"/>
  <c r="F10" i="6"/>
  <c r="F11" i="6"/>
  <c r="F12" i="6"/>
  <c r="F13" i="6"/>
  <c r="F14" i="6"/>
  <c r="F15" i="6"/>
  <c r="F15" i="9" l="1"/>
  <c r="F16" i="9"/>
  <c r="F17" i="9"/>
  <c r="F18" i="9"/>
  <c r="F14" i="9"/>
  <c r="F25" i="9" l="1"/>
  <c r="F24" i="9"/>
  <c r="F38" i="9" l="1"/>
  <c r="F37" i="9"/>
  <c r="F36" i="9"/>
  <c r="F35" i="9"/>
  <c r="F34" i="9"/>
  <c r="F45" i="9"/>
  <c r="F46" i="9"/>
  <c r="F47" i="9"/>
  <c r="F48" i="9"/>
  <c r="F44" i="9"/>
  <c r="F26" i="9"/>
  <c r="F27" i="9"/>
  <c r="F28" i="9"/>
  <c r="O24" i="9" l="1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49" i="6"/>
  <c r="G45" i="6"/>
  <c r="G44" i="6"/>
  <c r="G43" i="6"/>
  <c r="G42" i="6"/>
  <c r="G41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G1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<sst xmlns="http://schemas.openxmlformats.org/spreadsheetml/2006/main" count="1659" uniqueCount="426">
  <si>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</si>
  <si>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</si>
  <si>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</si>
  <si>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</si>
  <si>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</si>
  <si>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</si>
  <si>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</si>
  <si>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</si>
  <si>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</si>
  <si>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</si>
  <si>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</si>
  <si>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</si>
  <si>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</si>
  <si>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</si>
  <si>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</si>
  <si>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</si>
  <si>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</si>
  <si>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</si>
  <si>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</si>
  <si>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</si>
  <si>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</si>
  <si>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</si>
  <si>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</si>
  <si>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</si>
  <si>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</si>
  <si>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</si>
  <si>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</si>
  <si>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</si>
  <si>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</si>
  <si>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</si>
  <si>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</si>
  <si>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</si>
  <si>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</si>
  <si>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</si>
  <si>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</si>
  <si>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</si>
  <si>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</si>
  <si>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</si>
  <si>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</si>
  <si>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</si>
  <si>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</si>
  <si>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</si>
  <si>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</si>
  <si>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</si>
  <si>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</si>
  <si>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</si>
  <si>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</si>
  <si>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</si>
  <si>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</si>
  <si>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</si>
  <si>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</si>
  <si>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</si>
  <si>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</si>
  <si>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</si>
  <si>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</si>
  <si>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</si>
  <si>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</si>
  <si>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</si>
  <si>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</si>
  <si>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</si>
  <si>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</si>
  <si>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</si>
  <si>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</si>
  <si>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</si>
  <si>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</si>
  <si>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</si>
  <si>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</si>
  <si>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</si>
  <si>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</si>
  <si>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</si>
  <si>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</si>
  <si>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</si>
  <si>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</si>
  <si>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</si>
  <si>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</si>
  <si>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</si>
  <si>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</si>
  <si>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</si>
  <si>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</si>
  <si>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</si>
  <si>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</si>
  <si>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</si>
  <si>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</si>
  <si>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</si>
  <si>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</si>
  <si>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</si>
  <si>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</si>
  <si>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</si>
  <si>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</si>
  <si>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</si>
  <si>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</si>
  <si>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</si>
  <si>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</si>
  <si>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</si>
  <si>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</si>
  <si>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</si>
  <si>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</si>
  <si>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</si>
  <si>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</si>
  <si>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</si>
  <si>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</si>
  <si>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</si>
  <si>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</si>
  <si>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</si>
  <si>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</si>
  <si>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</si>
  <si>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</si>
  <si>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</si>
  <si>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</si>
  <si>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</si>
  <si>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</si>
  <si>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</si>
  <si>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</si>
  <si>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</si>
  <si>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</si>
  <si>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</si>
  <si>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</si>
  <si>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</si>
  <si>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</si>
  <si>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</si>
  <si>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</si>
  <si>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</si>
  <si>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</si>
  <si>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</si>
  <si>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</si>
  <si>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</si>
  <si>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</si>
  <si>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</si>
  <si>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</si>
  <si>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</si>
  <si>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</si>
  <si>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</si>
  <si>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</si>
  <si>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</si>
  <si>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</si>
  <si>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</si>
  <si>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</si>
  <si>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</si>
  <si>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</si>
  <si>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</si>
  <si>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</si>
  <si>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</si>
  <si>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</si>
  <si>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</si>
  <si>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</si>
  <si>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</si>
  <si>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</si>
  <si>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</si>
  <si>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</si>
  <si>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</si>
  <si>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</si>
  <si>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</si>
  <si>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</si>
  <si>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</si>
  <si>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</si>
  <si>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</si>
  <si>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Game</t>
  </si>
  <si>
    <t>Brookline Boars</t>
  </si>
  <si>
    <t xml:space="preserve">2018 REGULAR SEASON STANDINGS </t>
  </si>
  <si>
    <t>L2</t>
  </si>
  <si>
    <t>W2</t>
  </si>
  <si>
    <t>Allston Slamers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</si>
  <si>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</si>
  <si>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</si>
  <si>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</si>
  <si>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</si>
  <si>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</si>
  <si>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</si>
  <si>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</si>
  <si>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</si>
  <si>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</si>
  <si>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</si>
  <si>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</si>
  <si>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</si>
  <si>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</si>
  <si>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</si>
  <si>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</si>
  <si>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</si>
  <si>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</si>
  <si>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</si>
  <si>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</si>
  <si>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</si>
  <si>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</si>
  <si>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</si>
  <si>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</si>
  <si>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</si>
  <si>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</si>
  <si>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</si>
  <si>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</si>
  <si>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</si>
  <si>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</si>
  <si>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</si>
  <si>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</si>
  <si>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</si>
  <si>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</si>
  <si>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</si>
  <si>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</si>
  <si>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</si>
  <si>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</si>
  <si>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</si>
  <si>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</si>
  <si>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</si>
  <si>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</si>
  <si>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</si>
  <si>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</si>
  <si>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</si>
  <si>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</si>
  <si>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</si>
  <si>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</si>
  <si>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</si>
  <si>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</si>
  <si>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</si>
  <si>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</si>
  <si>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</si>
  <si>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</si>
  <si>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</si>
  <si>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</si>
  <si>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</si>
  <si>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</si>
  <si>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</si>
  <si>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</si>
  <si>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</si>
  <si>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</si>
  <si>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</si>
  <si>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</si>
  <si>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</si>
  <si>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</si>
  <si>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</si>
  <si>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</si>
  <si>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</si>
  <si>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</si>
  <si>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</si>
  <si>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</si>
  <si>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</si>
  <si>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</si>
  <si>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</si>
  <si>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</si>
  <si>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</si>
  <si>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</si>
  <si>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</si>
  <si>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</si>
  <si>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</si>
  <si>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</si>
  <si>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</si>
  <si>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</si>
  <si>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</si>
  <si>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</si>
  <si>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</si>
  <si>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</si>
  <si>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</si>
  <si>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</si>
  <si>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</si>
  <si>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</si>
  <si>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</si>
  <si>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</si>
  <si>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</si>
  <si>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</si>
  <si>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</si>
  <si>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</si>
  <si>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</si>
  <si>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</si>
  <si>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</si>
  <si>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</si>
  <si>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</si>
  <si>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</si>
  <si>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</si>
  <si>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</si>
  <si>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</si>
  <si>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</si>
  <si>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</si>
  <si>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</si>
  <si>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</si>
  <si>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</si>
  <si>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</si>
  <si>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</si>
  <si>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</si>
  <si>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</si>
  <si>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</si>
  <si>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</si>
  <si>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</si>
  <si>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</si>
  <si>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</si>
  <si>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</si>
  <si>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</si>
  <si>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</si>
  <si>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</si>
  <si>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</si>
  <si>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</si>
  <si>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</si>
  <si>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</si>
  <si>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</si>
  <si>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</si>
  <si>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</si>
  <si>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</si>
  <si>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</si>
  <si>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</si>
  <si>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</si>
  <si>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</si>
  <si>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</si>
  <si>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</si>
  <si>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</si>
  <si>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</si>
  <si>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</si>
  <si>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</si>
  <si>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</si>
  <si>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</si>
  <si>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</si>
  <si>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</si>
  <si>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</si>
  <si>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</si>
  <si>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</si>
  <si>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</si>
  <si>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</si>
  <si>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</si>
  <si>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</si>
  <si>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</si>
  <si>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</si>
  <si>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</si>
  <si>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</si>
  <si>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</si>
  <si>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</si>
  <si>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</si>
  <si>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</si>
  <si>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</si>
  <si>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</si>
  <si>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</si>
  <si>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</si>
  <si>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</si>
  <si>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</si>
  <si>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</si>
  <si>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</si>
  <si>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</si>
  <si>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</si>
  <si>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</si>
  <si>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</si>
  <si>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</si>
  <si>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</si>
  <si>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</si>
  <si>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</si>
  <si>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</si>
  <si>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</si>
  <si>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</si>
  <si>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</si>
  <si>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</si>
  <si>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</si>
  <si>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</si>
  <si>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</si>
  <si>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</si>
  <si>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</si>
  <si>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</si>
  <si>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</si>
  <si>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</si>
  <si>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</si>
  <si>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</si>
  <si>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</si>
  <si>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</si>
  <si>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</si>
  <si>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</si>
  <si>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</si>
  <si>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</si>
  <si>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</si>
  <si>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</si>
  <si>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</si>
  <si>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</si>
  <si>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</si>
  <si>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</si>
  <si>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</si>
  <si>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</si>
  <si>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</si>
  <si>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</si>
  <si>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</si>
  <si>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</si>
  <si>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</si>
  <si>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</si>
  <si>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</si>
  <si>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</si>
  <si>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</si>
  <si>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</si>
  <si>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</si>
  <si>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</si>
  <si>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</si>
  <si>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</si>
  <si>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</si>
  <si>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</si>
  <si>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</si>
  <si>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</si>
  <si>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</si>
  <si>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</si>
  <si>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</si>
  <si>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 </t>
  </si>
  <si>
    <t>LOW</t>
  </si>
  <si>
    <t>HIGH</t>
  </si>
  <si>
    <t xml:space="preserve">Eojin Kim </t>
  </si>
  <si>
    <t>2-3-0</t>
  </si>
  <si>
    <t xml:space="preserve">Matt Lee </t>
  </si>
  <si>
    <t xml:space="preserve">Arnold Lee </t>
  </si>
  <si>
    <t xml:space="preserve">Stephen Gayle </t>
  </si>
  <si>
    <t xml:space="preserve">David Vo </t>
  </si>
  <si>
    <t xml:space="preserve">Hakjae Lee </t>
  </si>
  <si>
    <t xml:space="preserve">Joonseok Park </t>
  </si>
  <si>
    <t xml:space="preserve">Minsoo Jung </t>
  </si>
  <si>
    <t xml:space="preserve">Steve Kwon </t>
  </si>
  <si>
    <t xml:space="preserve">Kyungmin Lee </t>
  </si>
  <si>
    <t xml:space="preserve">Jiwon Choi </t>
  </si>
  <si>
    <t xml:space="preserve">Manny Brea </t>
  </si>
  <si>
    <t xml:space="preserve">Luis Bastidas </t>
  </si>
  <si>
    <t xml:space="preserve">Eduardo  Flores </t>
  </si>
  <si>
    <t>4-1-0</t>
  </si>
  <si>
    <t xml:space="preserve">Alex Wu </t>
  </si>
  <si>
    <t xml:space="preserve">Gyuman Han </t>
  </si>
  <si>
    <t xml:space="preserve">Chris Titus </t>
  </si>
  <si>
    <t xml:space="preserve">Matt Tung </t>
  </si>
  <si>
    <t xml:space="preserve">Joonmo Ku </t>
  </si>
  <si>
    <t xml:space="preserve">Jeongwan Ko </t>
  </si>
  <si>
    <t xml:space="preserve">Noah Doty </t>
  </si>
  <si>
    <t xml:space="preserve">Myeongchan Kim </t>
  </si>
  <si>
    <t xml:space="preserve">Hyukjin Yun </t>
  </si>
  <si>
    <t xml:space="preserve">Dave Lim </t>
  </si>
  <si>
    <t xml:space="preserve">Serok Lim </t>
  </si>
  <si>
    <t xml:space="preserve">Jiwon Woo </t>
  </si>
  <si>
    <t xml:space="preserve">Kyuyoun Lee </t>
  </si>
  <si>
    <t xml:space="preserve">Hongsoo Jun </t>
  </si>
  <si>
    <t xml:space="preserve">Seungho Oh </t>
  </si>
  <si>
    <t xml:space="preserve">Mike Stone </t>
  </si>
  <si>
    <t xml:space="preserve">Jungwon Park </t>
  </si>
  <si>
    <t xml:space="preserve">Sungki 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</si>
</sst>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66FF33"/>
      <name val="Calibri"/>
      <family val="2"/>
      <charset val="1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  <font>
      <b/>
      <strike/>
      <sz val="11"/>
      <color rgb="FFFF0000"/>
      <name val="Calibri"/>
      <family val="2"/>
      <charset val="1"/>
      <scheme val="minor"/>
    </font>
    <font>
      <b/>
      <strike/>
      <sz val="11"/>
      <color theme="1"/>
      <name val="Calibri"/>
      <family val="2"/>
      <charset val="1"/>
      <scheme val="minor"/>
    </font>
    <font>
      <b/>
      <strike/>
      <sz val="11"/>
      <color rgb="FFFFFF00"/>
      <name val="Calibri"/>
      <family val="2"/>
      <charset val="1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9" fillId="0" borderId="0" applyProtection="0"/>
    <xf numFmtId="0" fontId="40" fillId="0" borderId="0"/>
    <xf numFmtId="0" fontId="41" fillId="0" borderId="0"/>
    <xf numFmtId="0" fontId="50" fillId="0" borderId="0">
      <alignment vertical="center"/>
    </xf>
    <xf numFmtId="0" fontId="51" fillId="0" borderId="0"/>
  </cellStyleXfs>
  <cellXfs count="4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165" fontId="9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9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5" fillId="8" borderId="22" xfId="1" applyFont="1" applyFill="1" applyBorder="1" applyAlignment="1">
      <alignment horizontal="center" vertical="center"/>
    </xf>
    <xf numFmtId="0" fontId="12" fillId="8" borderId="68" xfId="1" applyFont="1" applyFill="1" applyBorder="1" applyAlignment="1" applyProtection="1">
      <alignment horizontal="center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43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8" borderId="50" xfId="1" applyFont="1" applyFill="1" applyBorder="1" applyAlignment="1" applyProtection="1">
      <alignment horizontal="center" vertical="center"/>
    </xf>
    <xf numFmtId="0" fontId="12" fillId="8" borderId="25" xfId="1" applyFont="1" applyFill="1" applyBorder="1" applyAlignment="1" applyProtection="1">
      <alignment horizontal="center" vertical="center"/>
    </xf>
    <xf numFmtId="0" fontId="12" fillId="8" borderId="24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3" fillId="8" borderId="53" xfId="1" applyFont="1" applyFill="1" applyBorder="1" applyAlignment="1">
      <alignment horizontal="center" vertical="center"/>
    </xf>
    <xf numFmtId="167" fontId="33" fillId="8" borderId="53" xfId="1" applyNumberFormat="1" applyFont="1" applyFill="1" applyBorder="1" applyAlignment="1">
      <alignment horizontal="center" vertical="center"/>
    </xf>
    <xf numFmtId="167" fontId="33" fillId="8" borderId="54" xfId="1" applyNumberFormat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3" fillId="8" borderId="54" xfId="1" applyFont="1" applyFill="1" applyBorder="1" applyAlignment="1">
      <alignment horizontal="center" vertical="center"/>
    </xf>
    <xf numFmtId="168" fontId="33" fillId="8" borderId="53" xfId="1" applyNumberFormat="1" applyFont="1" applyFill="1" applyBorder="1" applyAlignment="1">
      <alignment horizontal="center" vertical="center"/>
    </xf>
    <xf numFmtId="168" fontId="33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3" fillId="8" borderId="53" xfId="1" applyNumberFormat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/>
    </xf>
    <xf numFmtId="2" fontId="42" fillId="0" borderId="0" xfId="3" applyNumberFormat="1" applyFont="1" applyBorder="1" applyAlignment="1">
      <alignment horizontal="center"/>
    </xf>
    <xf numFmtId="165" fontId="42" fillId="0" borderId="0" xfId="3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3" fillId="9" borderId="20" xfId="0" applyFont="1" applyFill="1" applyBorder="1" applyAlignment="1">
      <alignment horizontal="center" vertical="center"/>
    </xf>
    <xf numFmtId="0" fontId="43" fillId="9" borderId="70" xfId="0" applyFont="1" applyFill="1" applyBorder="1" applyAlignment="1">
      <alignment horizontal="center" vertical="center" wrapText="1"/>
    </xf>
    <xf numFmtId="0" fontId="43" fillId="9" borderId="7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11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35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5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50" fillId="0" borderId="2" xfId="4" applyBorder="1" applyAlignment="1">
      <alignment horizontal="center" vertical="center"/>
    </xf>
    <xf numFmtId="0" fontId="50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2" fillId="0" borderId="2" xfId="5" applyFont="1" applyFill="1" applyBorder="1" applyAlignment="1">
      <alignment horizontal="center"/>
    </xf>
    <xf numFmtId="0" fontId="52" fillId="0" borderId="9" xfId="5" applyFont="1" applyFill="1" applyBorder="1" applyAlignment="1">
      <alignment horizontal="center"/>
    </xf>
    <xf numFmtId="0" fontId="53" fillId="0" borderId="9" xfId="5" applyFont="1" applyFill="1" applyBorder="1" applyAlignment="1">
      <alignment horizontal="center"/>
    </xf>
    <xf numFmtId="0" fontId="53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8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7" fillId="13" borderId="2" xfId="0" applyFont="1" applyFill="1" applyBorder="1" applyAlignment="1">
      <alignment horizontal="center"/>
    </xf>
    <xf numFmtId="0" fontId="58" fillId="14" borderId="2" xfId="0" applyFont="1" applyFill="1" applyBorder="1" applyAlignment="1">
      <alignment horizontal="center"/>
    </xf>
    <xf numFmtId="0" fontId="43" fillId="12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170" fontId="53" fillId="0" borderId="2" xfId="0" applyNumberFormat="1" applyFont="1" applyFill="1" applyBorder="1" applyAlignment="1">
      <alignment horizontal="center"/>
    </xf>
    <xf numFmtId="170" fontId="59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3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62" fillId="13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55" fillId="14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167" fontId="33" fillId="8" borderId="57" xfId="1" applyNumberFormat="1" applyFont="1" applyFill="1" applyBorder="1" applyAlignment="1">
      <alignment horizontal="center" vertical="center"/>
    </xf>
    <xf numFmtId="167" fontId="33" fillId="8" borderId="72" xfId="1" applyNumberFormat="1" applyFont="1" applyFill="1" applyBorder="1" applyAlignment="1">
      <alignment horizontal="center" vertical="center"/>
    </xf>
    <xf numFmtId="0" fontId="33" fillId="8" borderId="71" xfId="1" applyFont="1" applyFill="1" applyBorder="1" applyAlignment="1">
      <alignment horizontal="center" vertical="center"/>
    </xf>
    <xf numFmtId="0" fontId="33" fillId="8" borderId="72" xfId="1" applyFont="1" applyFill="1" applyBorder="1" applyAlignment="1">
      <alignment horizontal="center" vertical="center"/>
    </xf>
    <xf numFmtId="168" fontId="33" fillId="8" borderId="57" xfId="1" applyNumberFormat="1" applyFont="1" applyFill="1" applyBorder="1" applyAlignment="1">
      <alignment horizontal="center" vertical="center"/>
    </xf>
    <xf numFmtId="168" fontId="33" fillId="8" borderId="71" xfId="1" applyNumberFormat="1" applyFont="1" applyFill="1" applyBorder="1" applyAlignment="1">
      <alignment horizontal="center" vertical="center"/>
    </xf>
    <xf numFmtId="169" fontId="33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9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65" fontId="9" fillId="10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0" borderId="6" xfId="0" applyNumberFormat="1" applyFont="1" applyFill="1" applyBorder="1" applyAlignment="1">
      <alignment horizontal="center" vertical="center"/>
    </xf>
    <xf numFmtId="49" fontId="9" fillId="10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64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2" fontId="6" fillId="0" borderId="69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170" fontId="67" fillId="10" borderId="2" xfId="0" applyNumberFormat="1" applyFont="1" applyFill="1" applyBorder="1" applyAlignment="1">
      <alignment horizontal="center"/>
    </xf>
    <xf numFmtId="0" fontId="69" fillId="10" borderId="2" xfId="0" applyFont="1" applyFill="1" applyBorder="1" applyAlignment="1">
      <alignment horizontal="center"/>
    </xf>
    <xf numFmtId="0" fontId="68" fillId="10" borderId="2" xfId="0" applyFont="1" applyFill="1" applyBorder="1" applyAlignment="1">
      <alignment horizontal="center"/>
    </xf>
    <xf numFmtId="170" fontId="66" fillId="10" borderId="2" xfId="0" applyNumberFormat="1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43" fillId="10" borderId="2" xfId="0" applyFont="1" applyFill="1" applyBorder="1" applyAlignment="1">
      <alignment horizontal="center"/>
    </xf>
    <xf numFmtId="170" fontId="70" fillId="10" borderId="2" xfId="0" applyNumberFormat="1" applyFont="1" applyFill="1" applyBorder="1" applyAlignment="1">
      <alignment horizontal="center"/>
    </xf>
    <xf numFmtId="0" fontId="71" fillId="10" borderId="2" xfId="0" applyFont="1" applyFill="1" applyBorder="1" applyAlignment="1">
      <alignment horizontal="center"/>
    </xf>
    <xf numFmtId="0" fontId="72" fillId="10" borderId="2" xfId="0" applyFont="1" applyFill="1" applyBorder="1" applyAlignment="1">
      <alignment horizontal="center"/>
    </xf>
    <xf numFmtId="0" fontId="73" fillId="10" borderId="2" xfId="0" applyFont="1" applyFill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165" fontId="6" fillId="0" borderId="6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170" fontId="74" fillId="10" borderId="2" xfId="0" applyNumberFormat="1" applyFont="1" applyFill="1" applyBorder="1" applyAlignment="1">
      <alignment horizontal="center"/>
    </xf>
    <xf numFmtId="170" fontId="75" fillId="10" borderId="2" xfId="0" applyNumberFormat="1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0" fontId="60" fillId="9" borderId="22" xfId="0" applyFont="1" applyFill="1" applyBorder="1" applyAlignment="1">
      <alignment horizontal="center"/>
    </xf>
    <xf numFmtId="0" fontId="60" fillId="9" borderId="43" xfId="0" applyFont="1" applyFill="1" applyBorder="1" applyAlignment="1">
      <alignment horizontal="center"/>
    </xf>
    <xf numFmtId="0" fontId="60" fillId="9" borderId="4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43" xfId="0" applyFont="1" applyFill="1" applyBorder="1" applyAlignment="1">
      <alignment horizontal="center"/>
    </xf>
    <xf numFmtId="0" fontId="61" fillId="9" borderId="4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8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8" fillId="0" borderId="0" xfId="1" applyFont="1" applyBorder="1" applyAlignment="1">
      <alignment horizontal="center" vertical="center"/>
    </xf>
    <xf numFmtId="0" fontId="27" fillId="0" borderId="25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workbookViewId="0"/>
  </sheetViews>
  <sheetFormatPr defaultRowHeight="16.3"/>
  <cols>
    <col min="1" max="1" width="2" style="3"/>
    <col min="2" max="5" width="9.125" style="3"/>
    <col min="6" max="8" width="16.375" style="3" customWidth="1"/>
    <col min="9" max="9" width="8.875" style="4" hidden="1" customWidth="1"/>
    <col min="10" max="10" width="8.875" style="374" hidden="1" customWidth="1"/>
    <col min="11" max="1016" width="9.125" style="3"/>
  </cols>
  <sheetData>
    <row r="1" spans="2:11" ht="16.5" customHeight="1">
      <c r="B1"/>
      <c r="C1"/>
      <c r="D1"/>
      <c r="E1"/>
      <c r="F1"/>
      <c r="G1"/>
      <c r="H1"/>
      <c r="I1" s="1"/>
      <c r="J1" s="119"/>
      <c r="K1"/>
    </row>
    <row r="2" spans="2:11" ht="17.350000000000001" customHeight="1">
      <c r="B2"/>
      <c r="C2"/>
      <c r="D2"/>
      <c r="E2"/>
      <c r="F2"/>
      <c r="G2"/>
      <c r="H2"/>
      <c r="I2" s="1"/>
      <c r="J2" s="119"/>
      <c r="K2"/>
    </row>
    <row r="3" spans="2:11" ht="16.5" customHeight="1">
      <c r="B3"/>
      <c r="C3"/>
      <c r="D3" s="428" t="s">
        <v>372</v>
      </c>
      <c r="E3" s="428"/>
      <c r="F3" s="428"/>
      <c r="G3" s="428"/>
      <c r="H3" s="428"/>
      <c r="I3" s="377"/>
      <c r="J3" s="119"/>
      <c r="K3"/>
    </row>
    <row r="4" spans="2:11" ht="17.350000000000001" customHeight="1">
      <c r="B4"/>
      <c r="C4"/>
      <c r="D4" s="428"/>
      <c r="E4" s="428"/>
      <c r="F4" s="428"/>
      <c r="G4" s="428"/>
      <c r="H4" s="428"/>
      <c r="I4" s="377"/>
      <c r="J4" s="119"/>
      <c r="K4"/>
    </row>
    <row r="5" spans="2:11" ht="17.350000000000001" customHeight="1">
      <c r="B5"/>
      <c r="C5" s="4"/>
      <c r="D5" s="305"/>
      <c r="E5" s="306"/>
      <c r="F5" s="306"/>
      <c r="G5" s="306"/>
      <c r="H5" s="307"/>
      <c r="I5" s="377"/>
      <c r="J5" s="119"/>
      <c r="K5"/>
    </row>
    <row r="6" spans="2:11" ht="16.5" customHeight="1">
      <c r="B6"/>
      <c r="C6" s="5"/>
      <c r="D6" s="429" t="s">
        <v>373</v>
      </c>
      <c r="E6" s="429" t="s">
        <v>374</v>
      </c>
      <c r="F6" s="430" t="s">
        <v>375</v>
      </c>
      <c r="G6" s="430"/>
      <c r="H6" s="429" t="s">
        <v>376</v>
      </c>
      <c r="I6" s="377"/>
      <c r="J6" s="119"/>
      <c r="K6"/>
    </row>
    <row r="7" spans="2:11" ht="16.5" customHeight="1">
      <c r="B7"/>
      <c r="C7" s="4"/>
      <c r="D7" s="429"/>
      <c r="E7" s="429"/>
      <c r="F7" s="305" t="s">
        <v>377</v>
      </c>
      <c r="G7" s="305" t="s">
        <v>378</v>
      </c>
      <c r="H7" s="429"/>
      <c r="I7" s="377"/>
      <c r="J7" s="119"/>
      <c r="K7"/>
    </row>
    <row r="8" spans="2:11" ht="16.5" customHeight="1">
      <c r="B8"/>
      <c r="C8" s="4"/>
      <c r="D8" s="387">
        <v>1</v>
      </c>
      <c r="E8" s="388">
        <v>44653</v>
      </c>
      <c r="F8" s="390" t="s">
        <v>379</v>
      </c>
      <c r="G8" s="389" t="s">
        <v>380</v>
      </c>
      <c r="H8" s="387" t="s">
        <v>381</v>
      </c>
      <c r="I8" s="378"/>
      <c r="J8" s="119"/>
      <c r="K8"/>
    </row>
    <row r="9" spans="2:11" ht="16.5" customHeight="1">
      <c r="B9"/>
      <c r="C9" s="4"/>
      <c r="D9" s="387"/>
      <c r="E9" s="391">
        <f>+E8+7</f>
        <v>44660</v>
      </c>
      <c r="F9" s="427" t="s">
        <v>58</v>
      </c>
      <c r="G9" s="427"/>
      <c r="H9" s="427"/>
      <c r="I9" s="378"/>
      <c r="J9" s="119"/>
      <c r="K9"/>
    </row>
    <row r="10" spans="2:11" ht="16.5" customHeight="1">
      <c r="B10"/>
      <c r="C10" s="4"/>
      <c r="D10" s="387">
        <v>2</v>
      </c>
      <c r="E10" s="388">
        <f t="shared" ref="E10:E23" si="0">+E9+7</f>
        <v>44667</v>
      </c>
      <c r="F10" s="387" t="s">
        <v>381</v>
      </c>
      <c r="G10" s="390" t="s">
        <v>379</v>
      </c>
      <c r="H10" s="389" t="s">
        <v>380</v>
      </c>
      <c r="I10" s="378"/>
      <c r="J10" s="119"/>
      <c r="K10"/>
    </row>
    <row r="11" spans="2:11" ht="16.5" customHeight="1">
      <c r="B11"/>
      <c r="C11" s="4"/>
      <c r="D11" s="387">
        <v>3</v>
      </c>
      <c r="E11" s="388">
        <f t="shared" si="0"/>
        <v>44674</v>
      </c>
      <c r="F11" s="389" t="s">
        <v>380</v>
      </c>
      <c r="G11" s="387" t="s">
        <v>381</v>
      </c>
      <c r="H11" s="390" t="s">
        <v>379</v>
      </c>
      <c r="I11" s="378"/>
      <c r="J11" s="119"/>
      <c r="K11"/>
    </row>
    <row r="12" spans="2:11" ht="17.350000000000001" customHeight="1">
      <c r="B12"/>
      <c r="C12" s="4"/>
      <c r="D12" s="387">
        <v>4</v>
      </c>
      <c r="E12" s="388">
        <f t="shared" si="0"/>
        <v>44681</v>
      </c>
      <c r="F12" s="389" t="s">
        <v>380</v>
      </c>
      <c r="G12" s="390" t="s">
        <v>379</v>
      </c>
      <c r="H12" s="387" t="s">
        <v>381</v>
      </c>
      <c r="I12" s="377"/>
      <c r="J12" s="119"/>
      <c r="K12"/>
    </row>
    <row r="13" spans="2:11" ht="16.5" customHeight="1">
      <c r="B13"/>
      <c r="C13" s="4"/>
      <c r="D13" s="387">
        <v>5</v>
      </c>
      <c r="E13" s="388">
        <f t="shared" si="0"/>
        <v>44688</v>
      </c>
      <c r="F13" s="390" t="s">
        <v>379</v>
      </c>
      <c r="G13" s="387" t="s">
        <v>381</v>
      </c>
      <c r="H13" s="389" t="s">
        <v>380</v>
      </c>
      <c r="I13" s="377"/>
      <c r="J13" s="365"/>
      <c r="K13" s="6"/>
    </row>
    <row r="14" spans="2:11" ht="16.5" customHeight="1">
      <c r="B14" s="7"/>
      <c r="C14" s="8"/>
      <c r="D14" s="387"/>
      <c r="E14" s="391">
        <f t="shared" si="0"/>
        <v>44695</v>
      </c>
      <c r="F14" s="427" t="s">
        <v>58</v>
      </c>
      <c r="G14" s="427"/>
      <c r="H14" s="427"/>
      <c r="I14" s="377"/>
      <c r="J14" s="373"/>
      <c r="K14" s="10"/>
    </row>
    <row r="15" spans="2:11" ht="16.5" customHeight="1">
      <c r="B15" s="7"/>
      <c r="C15" s="8"/>
      <c r="D15" s="392">
        <v>6</v>
      </c>
      <c r="E15" s="388">
        <f t="shared" si="0"/>
        <v>44702</v>
      </c>
      <c r="F15" s="392" t="s">
        <v>381</v>
      </c>
      <c r="G15" s="389" t="s">
        <v>380</v>
      </c>
      <c r="H15" s="390" t="s">
        <v>379</v>
      </c>
      <c r="I15" s="377">
        <v>120</v>
      </c>
      <c r="J15" s="373"/>
      <c r="K15" s="10"/>
    </row>
    <row r="16" spans="2:11" ht="16.5" customHeight="1">
      <c r="B16" s="7"/>
      <c r="C16" s="8"/>
      <c r="D16" s="393"/>
      <c r="E16" s="391">
        <f t="shared" si="0"/>
        <v>44709</v>
      </c>
      <c r="F16" s="427" t="s">
        <v>382</v>
      </c>
      <c r="G16" s="427"/>
      <c r="H16" s="427"/>
      <c r="I16" s="377"/>
      <c r="J16" s="373"/>
      <c r="K16" s="10"/>
    </row>
    <row r="17" spans="2:11" ht="17.350000000000001" customHeight="1">
      <c r="B17" s="7"/>
      <c r="C17" s="8"/>
      <c r="D17" s="394">
        <v>7</v>
      </c>
      <c r="E17" s="388">
        <f t="shared" si="0"/>
        <v>44716</v>
      </c>
      <c r="F17" s="389" t="s">
        <v>380</v>
      </c>
      <c r="G17" s="390" t="s">
        <v>379</v>
      </c>
      <c r="H17" s="394" t="s">
        <v>381</v>
      </c>
      <c r="I17" s="377">
        <v>120</v>
      </c>
      <c r="J17" s="373"/>
      <c r="K17" s="9"/>
    </row>
    <row r="18" spans="2:11" ht="16.5" customHeight="1">
      <c r="B18" s="7"/>
      <c r="C18" s="7"/>
      <c r="D18" s="396">
        <v>8</v>
      </c>
      <c r="E18" s="388">
        <f t="shared" si="0"/>
        <v>44723</v>
      </c>
      <c r="F18" s="396" t="s">
        <v>381</v>
      </c>
      <c r="G18" s="390" t="s">
        <v>379</v>
      </c>
      <c r="H18" s="389" t="s">
        <v>380</v>
      </c>
      <c r="I18" s="377">
        <v>120</v>
      </c>
      <c r="J18" s="365"/>
      <c r="K18" s="6"/>
    </row>
    <row r="19" spans="2:11" ht="16.5" customHeight="1">
      <c r="B19" s="7"/>
      <c r="C19" s="7"/>
      <c r="D19" s="404">
        <v>9</v>
      </c>
      <c r="E19" s="405">
        <f t="shared" si="0"/>
        <v>44730</v>
      </c>
      <c r="F19" s="406" t="s">
        <v>380</v>
      </c>
      <c r="G19" s="407" t="s">
        <v>381</v>
      </c>
      <c r="H19" s="408" t="s">
        <v>379</v>
      </c>
      <c r="I19" s="377">
        <v>120</v>
      </c>
      <c r="J19" s="373"/>
      <c r="K19" s="10"/>
    </row>
    <row r="20" spans="2:11" ht="16.5" customHeight="1">
      <c r="B20" s="7"/>
      <c r="C20" s="7"/>
      <c r="D20" s="403">
        <v>10</v>
      </c>
      <c r="E20" s="388">
        <f t="shared" si="0"/>
        <v>44737</v>
      </c>
      <c r="F20" s="389" t="s">
        <v>380</v>
      </c>
      <c r="G20" s="390" t="s">
        <v>379</v>
      </c>
      <c r="H20" s="403" t="s">
        <v>381</v>
      </c>
      <c r="I20" s="377">
        <v>120</v>
      </c>
      <c r="J20" s="373">
        <f>SUM(I15:I21)</f>
        <v>600</v>
      </c>
      <c r="K20" s="10"/>
    </row>
    <row r="21" spans="2:11" ht="17.350000000000001" customHeight="1">
      <c r="B21" s="7"/>
      <c r="C21" s="7"/>
      <c r="D21" s="410"/>
      <c r="E21" s="391">
        <f t="shared" si="0"/>
        <v>44744</v>
      </c>
      <c r="F21" s="427" t="s">
        <v>383</v>
      </c>
      <c r="G21" s="427"/>
      <c r="H21" s="427"/>
      <c r="I21" s="377"/>
      <c r="K21" s="10"/>
    </row>
    <row r="22" spans="2:11" ht="16.5" customHeight="1">
      <c r="B22" s="7"/>
      <c r="C22" s="9"/>
      <c r="D22" s="410">
        <v>11</v>
      </c>
      <c r="E22" s="388">
        <f t="shared" si="0"/>
        <v>44751</v>
      </c>
      <c r="F22" s="390" t="s">
        <v>379</v>
      </c>
      <c r="G22" s="410" t="s">
        <v>381</v>
      </c>
      <c r="H22" s="389" t="s">
        <v>380</v>
      </c>
      <c r="I22" s="377">
        <v>120</v>
      </c>
      <c r="J22" s="373"/>
      <c r="K22" s="9"/>
    </row>
    <row r="23" spans="2:11" ht="16.5" customHeight="1">
      <c r="B23" s="7"/>
      <c r="C23" s="7"/>
      <c r="D23" s="411">
        <v>12</v>
      </c>
      <c r="E23" s="388">
        <f t="shared" si="0"/>
        <v>44758</v>
      </c>
      <c r="F23" s="411" t="s">
        <v>381</v>
      </c>
      <c r="G23" s="389" t="s">
        <v>380</v>
      </c>
      <c r="H23" s="390" t="s">
        <v>379</v>
      </c>
      <c r="I23" s="377">
        <v>120</v>
      </c>
      <c r="J23" s="375"/>
      <c r="K23" s="7"/>
    </row>
    <row r="24" spans="2:11" ht="16.5" customHeight="1">
      <c r="B24" s="7"/>
      <c r="C24" s="7"/>
      <c r="D24" s="416">
        <v>13</v>
      </c>
      <c r="E24" s="417">
        <f>+E23+7</f>
        <v>44765</v>
      </c>
      <c r="F24" s="390" t="s">
        <v>379</v>
      </c>
      <c r="G24" s="389" t="s">
        <v>380</v>
      </c>
      <c r="H24" s="416" t="s">
        <v>381</v>
      </c>
      <c r="I24" s="377">
        <v>120</v>
      </c>
      <c r="J24" s="376">
        <f>SUM(I22:I24)</f>
        <v>360</v>
      </c>
      <c r="K24" s="10"/>
    </row>
    <row r="25" spans="2:11" ht="16.5" customHeight="1">
      <c r="C25"/>
      <c r="D25" s="416"/>
      <c r="E25" s="418">
        <f>+E24+7</f>
        <v>44772</v>
      </c>
      <c r="F25" s="427" t="s">
        <v>58</v>
      </c>
      <c r="G25" s="427"/>
      <c r="H25" s="427"/>
      <c r="I25" s="377"/>
    </row>
    <row r="26" spans="2:11" ht="17.350000000000001" customHeight="1">
      <c r="C26"/>
      <c r="D26" s="419">
        <v>14</v>
      </c>
      <c r="E26" s="417">
        <f>+E25+7</f>
        <v>44779</v>
      </c>
      <c r="F26" s="390" t="s">
        <v>379</v>
      </c>
      <c r="G26" s="419" t="s">
        <v>381</v>
      </c>
      <c r="H26" s="389" t="s">
        <v>380</v>
      </c>
      <c r="I26" s="377">
        <v>120</v>
      </c>
    </row>
    <row r="27" spans="2:11" ht="17.350000000000001" customHeight="1">
      <c r="C27"/>
      <c r="D27" s="305">
        <v>15</v>
      </c>
      <c r="E27" s="312">
        <f>+E26+7</f>
        <v>44786</v>
      </c>
      <c r="F27" s="310" t="s">
        <v>381</v>
      </c>
      <c r="G27" s="309" t="s">
        <v>380</v>
      </c>
      <c r="H27" s="308" t="s">
        <v>379</v>
      </c>
      <c r="I27" s="377">
        <v>120</v>
      </c>
    </row>
    <row r="28" spans="2:11" ht="16.5" customHeight="1">
      <c r="C28"/>
      <c r="D28" s="305">
        <v>16</v>
      </c>
      <c r="E28" s="312">
        <f>+E27+7</f>
        <v>44793</v>
      </c>
      <c r="F28" s="309" t="s">
        <v>380</v>
      </c>
      <c r="G28" s="308" t="s">
        <v>379</v>
      </c>
      <c r="H28" s="310" t="s">
        <v>381</v>
      </c>
      <c r="I28" s="377">
        <v>120</v>
      </c>
    </row>
    <row r="29" spans="2:11" ht="16.5" customHeight="1">
      <c r="C29"/>
      <c r="D29" s="305">
        <v>17</v>
      </c>
      <c r="E29" s="312">
        <f t="shared" ref="E29:E38" si="1">+E28+7</f>
        <v>44800</v>
      </c>
      <c r="F29" s="310" t="s">
        <v>381</v>
      </c>
      <c r="G29" s="308" t="s">
        <v>379</v>
      </c>
      <c r="H29" s="309" t="s">
        <v>380</v>
      </c>
      <c r="I29" s="377">
        <v>120</v>
      </c>
      <c r="J29" s="376">
        <f>SUM(I26:I29)</f>
        <v>480</v>
      </c>
    </row>
    <row r="30" spans="2:11" ht="16.5" customHeight="1">
      <c r="C30"/>
      <c r="D30" s="311"/>
      <c r="E30" s="313">
        <f t="shared" si="1"/>
        <v>44807</v>
      </c>
      <c r="F30" s="420" t="s">
        <v>384</v>
      </c>
      <c r="G30" s="420"/>
      <c r="H30" s="420"/>
      <c r="I30" s="377"/>
    </row>
    <row r="31" spans="2:11" ht="17.350000000000001" customHeight="1">
      <c r="C31" s="4"/>
      <c r="D31" s="305">
        <v>18</v>
      </c>
      <c r="E31" s="312">
        <f t="shared" si="1"/>
        <v>44814</v>
      </c>
      <c r="F31" s="309" t="s">
        <v>380</v>
      </c>
      <c r="G31" s="310" t="s">
        <v>381</v>
      </c>
      <c r="H31" s="308" t="s">
        <v>379</v>
      </c>
      <c r="I31" s="379">
        <v>120</v>
      </c>
    </row>
    <row r="32" spans="2:11" ht="16.5" customHeight="1">
      <c r="C32" s="4"/>
      <c r="D32" s="305">
        <v>19</v>
      </c>
      <c r="E32" s="312">
        <f t="shared" si="1"/>
        <v>44821</v>
      </c>
      <c r="F32" s="308" t="s">
        <v>379</v>
      </c>
      <c r="G32" s="309" t="s">
        <v>380</v>
      </c>
      <c r="H32" s="310" t="s">
        <v>381</v>
      </c>
      <c r="I32" s="379">
        <v>120</v>
      </c>
    </row>
    <row r="33" spans="3:15" ht="16.5" customHeight="1">
      <c r="C33" s="4"/>
      <c r="D33" s="305">
        <v>20</v>
      </c>
      <c r="E33" s="312">
        <f t="shared" si="1"/>
        <v>44828</v>
      </c>
      <c r="F33" s="308" t="s">
        <v>379</v>
      </c>
      <c r="G33" s="310" t="s">
        <v>381</v>
      </c>
      <c r="H33" s="309" t="s">
        <v>380</v>
      </c>
      <c r="I33" s="379">
        <v>120</v>
      </c>
    </row>
    <row r="34" spans="3:15" ht="16.5" customHeight="1">
      <c r="C34" s="4"/>
      <c r="D34" s="305">
        <v>21</v>
      </c>
      <c r="E34" s="312">
        <f t="shared" si="1"/>
        <v>44835</v>
      </c>
      <c r="F34" s="310" t="s">
        <v>381</v>
      </c>
      <c r="G34" s="309" t="s">
        <v>380</v>
      </c>
      <c r="H34" s="308" t="s">
        <v>379</v>
      </c>
      <c r="I34" s="379">
        <v>120</v>
      </c>
    </row>
    <row r="35" spans="3:15" ht="16.5" customHeight="1">
      <c r="D35" s="314"/>
      <c r="E35" s="315">
        <f>+E34+7</f>
        <v>44842</v>
      </c>
      <c r="F35" s="421" t="s">
        <v>385</v>
      </c>
      <c r="G35" s="422"/>
      <c r="H35" s="423"/>
      <c r="I35" s="379">
        <v>120</v>
      </c>
    </row>
    <row r="36" spans="3:15" ht="16.5" customHeight="1">
      <c r="D36" s="314"/>
      <c r="E36" s="315">
        <f t="shared" si="1"/>
        <v>44849</v>
      </c>
      <c r="F36" s="421" t="s">
        <v>386</v>
      </c>
      <c r="G36" s="422"/>
      <c r="H36" s="423"/>
      <c r="I36" s="379">
        <v>120</v>
      </c>
    </row>
    <row r="37" spans="3:15" ht="16.5" customHeight="1">
      <c r="D37" s="314"/>
      <c r="E37" s="315">
        <f t="shared" si="1"/>
        <v>44856</v>
      </c>
      <c r="F37" s="421" t="s">
        <v>387</v>
      </c>
      <c r="G37" s="422"/>
      <c r="H37" s="423"/>
      <c r="I37" s="379">
        <v>120</v>
      </c>
      <c r="J37" s="376">
        <f>SUM(I31:I37)</f>
        <v>840</v>
      </c>
      <c r="O37" s="3" t="s">
        <v>389</v>
      </c>
    </row>
    <row r="38" spans="3:15" ht="16.5" customHeight="1">
      <c r="D38" s="314"/>
      <c r="E38" s="315">
        <f t="shared" si="1"/>
        <v>44863</v>
      </c>
      <c r="F38" s="424" t="s">
        <v>57</v>
      </c>
      <c r="G38" s="425"/>
      <c r="H38" s="426"/>
      <c r="I38" s="379"/>
    </row>
    <row r="39" spans="3:15">
      <c r="D39" s="316"/>
      <c r="E39" s="317"/>
      <c r="F39" s="304"/>
      <c r="G39" s="304"/>
      <c r="H39" s="304"/>
      <c r="I39" s="377"/>
    </row>
    <row r="40" spans="3:15">
      <c r="D40" s="318"/>
      <c r="E40" s="304"/>
      <c r="F40" s="304"/>
      <c r="G40" s="304"/>
      <c r="H40" s="304"/>
      <c r="I40" s="377">
        <f>SUM(I8:I38)</f>
        <v>2280</v>
      </c>
    </row>
    <row r="41" spans="3:15">
      <c r="D41" s="318"/>
      <c r="E41" s="306"/>
      <c r="F41" s="307" t="s">
        <v>377</v>
      </c>
      <c r="G41" s="307" t="s">
        <v>378</v>
      </c>
      <c r="H41" s="307" t="s">
        <v>376</v>
      </c>
      <c r="I41" s="377"/>
    </row>
    <row r="42" spans="3:15">
      <c r="D42" s="318"/>
      <c r="E42" s="319" t="s">
        <v>0</v>
      </c>
      <c r="F42" s="307">
        <f>COUNTIF(F8:F38,"Slammers")</f>
        <v>7</v>
      </c>
      <c r="G42" s="307">
        <f>COUNTIF(G8:G38,"Slammers")</f>
        <v>7</v>
      </c>
      <c r="H42" s="307">
        <f>COUNTIF(H8:H38,"Slammers")</f>
        <v>7</v>
      </c>
      <c r="I42" s="377"/>
    </row>
    <row r="43" spans="3:15">
      <c r="D43" s="318"/>
      <c r="E43" s="320" t="s">
        <v>3</v>
      </c>
      <c r="F43" s="307">
        <f>COUNTIF(F8:F38,"Warriors")</f>
        <v>7</v>
      </c>
      <c r="G43" s="307">
        <f>COUNTIF(G8:G38,"Warriors")</f>
        <v>7</v>
      </c>
      <c r="H43" s="307">
        <f>COUNTIF(H8:H38,"Warriors")</f>
        <v>7</v>
      </c>
      <c r="I43" s="377"/>
    </row>
    <row r="44" spans="3:15">
      <c r="D44" s="304"/>
      <c r="E44" s="321" t="s">
        <v>380</v>
      </c>
      <c r="F44" s="307">
        <f>COUNTIF(F8:F38,"Braves")</f>
        <v>7</v>
      </c>
      <c r="G44" s="307">
        <f>COUNTIF(G8:G38,"Braves")</f>
        <v>7</v>
      </c>
      <c r="H44" s="307">
        <f>COUNTIF(H8:H38,"Braves")</f>
        <v>7</v>
      </c>
      <c r="I44" s="377"/>
    </row>
    <row r="45" spans="3:15">
      <c r="D45" s="304"/>
      <c r="E45" s="304"/>
      <c r="F45" s="304"/>
      <c r="G45" s="304"/>
      <c r="H45" s="304"/>
      <c r="I45" s="377"/>
    </row>
  </sheetData>
  <mergeCells count="15">
    <mergeCell ref="D3:H4"/>
    <mergeCell ref="D6:D7"/>
    <mergeCell ref="E6:E7"/>
    <mergeCell ref="F6:G6"/>
    <mergeCell ref="H6:H7"/>
    <mergeCell ref="F9:H9"/>
    <mergeCell ref="F14:H14"/>
    <mergeCell ref="F16:H16"/>
    <mergeCell ref="F21:H21"/>
    <mergeCell ref="F25:H25"/>
    <mergeCell ref="F30:H30"/>
    <mergeCell ref="F35:H35"/>
    <mergeCell ref="F36:H36"/>
    <mergeCell ref="F37:H37"/>
    <mergeCell ref="F38:H38"/>
  </mergeCells>
  <phoneticPr fontId="3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4.3"/>
  <cols>
    <col min="1" max="1" width="2.25" customWidth="1"/>
    <col min="2" max="2" width="3.375" style="1" bestFit="1" customWidth="1"/>
    <col min="3" max="3" width="8.25" style="1" bestFit="1" customWidth="1"/>
    <col min="4" max="4" width="15.25" style="1" bestFit="1" customWidth="1"/>
    <col min="5" max="5" width="9.375" style="1" bestFit="1" customWidth="1"/>
    <col min="6" max="6" width="1.25" customWidth="1"/>
    <col min="7" max="7" width="3.375" bestFit="1" customWidth="1"/>
    <col min="8" max="8" width="8.25" bestFit="1" customWidth="1"/>
    <col min="9" max="9" width="14.25" bestFit="1" customWidth="1"/>
    <col min="11" max="11" width="1.25" customWidth="1"/>
    <col min="12" max="12" width="3.375" bestFit="1" customWidth="1"/>
    <col min="13" max="13" width="8.25" bestFit="1" customWidth="1"/>
    <col min="14" max="14" width="14.25" bestFit="1" customWidth="1"/>
    <col min="16" max="16" width="1.25" customWidth="1"/>
    <col min="17" max="17" width="3.375" bestFit="1" customWidth="1"/>
    <col min="18" max="18" width="8.25" bestFit="1" customWidth="1"/>
    <col min="19" max="19" width="14.25" bestFit="1" customWidth="1"/>
    <col min="21" max="21" width="0.875" customWidth="1"/>
    <col min="22" max="22" width="3.375" bestFit="1" customWidth="1"/>
    <col min="23" max="23" width="8.25" bestFit="1" customWidth="1"/>
    <col min="24" max="24" width="16.625" bestFit="1" customWidth="1"/>
  </cols>
  <sheetData>
    <row r="2" spans="2:25">
      <c r="B2" s="204"/>
      <c r="C2" s="434" t="s">
        <v>0</v>
      </c>
      <c r="D2" s="434"/>
      <c r="E2" s="434"/>
      <c r="F2" s="205"/>
      <c r="G2" s="205"/>
      <c r="H2" s="434" t="s">
        <v>1</v>
      </c>
      <c r="I2" s="434"/>
      <c r="J2" s="434"/>
      <c r="K2" s="205"/>
      <c r="L2" s="205"/>
      <c r="M2" s="434" t="s">
        <v>2</v>
      </c>
      <c r="N2" s="434"/>
      <c r="O2" s="434"/>
      <c r="P2" s="205"/>
      <c r="Q2" s="205"/>
      <c r="R2" s="435" t="s">
        <v>3</v>
      </c>
      <c r="S2" s="435"/>
      <c r="T2" s="435"/>
      <c r="U2" s="205"/>
      <c r="V2" s="205"/>
      <c r="W2" s="434" t="s">
        <v>4</v>
      </c>
      <c r="X2" s="434"/>
      <c r="Y2" s="434"/>
    </row>
    <row r="3" spans="2:25" ht="14.95" thickBot="1">
      <c r="B3" s="204"/>
      <c r="C3" s="204"/>
      <c r="D3" s="204"/>
      <c r="E3" s="204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2:25" ht="25.15" customHeight="1">
      <c r="B4" s="207" t="s">
        <v>5</v>
      </c>
      <c r="C4" s="208" t="s">
        <v>164</v>
      </c>
      <c r="D4" s="209" t="s">
        <v>7</v>
      </c>
      <c r="E4" s="210" t="s">
        <v>8</v>
      </c>
      <c r="F4" s="211"/>
      <c r="G4" s="207" t="s">
        <v>5</v>
      </c>
      <c r="H4" s="208" t="s">
        <v>164</v>
      </c>
      <c r="I4" s="209" t="s">
        <v>7</v>
      </c>
      <c r="J4" s="210" t="s">
        <v>8</v>
      </c>
      <c r="K4" s="211"/>
      <c r="L4" s="207" t="s">
        <v>5</v>
      </c>
      <c r="M4" s="208" t="s">
        <v>164</v>
      </c>
      <c r="N4" s="209" t="s">
        <v>7</v>
      </c>
      <c r="O4" s="210" t="s">
        <v>8</v>
      </c>
      <c r="P4" s="211"/>
      <c r="Q4" s="207" t="s">
        <v>5</v>
      </c>
      <c r="R4" s="208" t="s">
        <v>164</v>
      </c>
      <c r="S4" s="209" t="s">
        <v>7</v>
      </c>
      <c r="T4" s="210" t="s">
        <v>8</v>
      </c>
      <c r="U4" s="211"/>
      <c r="V4" s="207" t="s">
        <v>5</v>
      </c>
      <c r="W4" s="208" t="s">
        <v>164</v>
      </c>
      <c r="X4" s="209" t="s">
        <v>7</v>
      </c>
      <c r="Y4" s="210" t="s">
        <v>8</v>
      </c>
    </row>
    <row r="5" spans="2:25" ht="14.95" customHeight="1">
      <c r="B5" s="212">
        <v>1</v>
      </c>
      <c r="C5" s="243">
        <v>2</v>
      </c>
      <c r="D5" s="243" t="s">
        <v>165</v>
      </c>
      <c r="E5" s="244" t="s">
        <v>165</v>
      </c>
      <c r="F5" s="204"/>
      <c r="G5" s="212">
        <v>1</v>
      </c>
      <c r="H5" s="250">
        <v>1</v>
      </c>
      <c r="I5" s="250" t="s">
        <v>228</v>
      </c>
      <c r="J5" s="250" t="s">
        <v>229</v>
      </c>
      <c r="K5" s="204"/>
      <c r="L5" s="212">
        <v>1</v>
      </c>
      <c r="M5" s="254">
        <v>8</v>
      </c>
      <c r="N5" s="254" t="s">
        <v>13</v>
      </c>
      <c r="O5" s="255" t="s">
        <v>14</v>
      </c>
      <c r="P5" s="204"/>
      <c r="Q5" s="212">
        <v>1</v>
      </c>
      <c r="R5" s="250">
        <v>1</v>
      </c>
      <c r="S5" s="250" t="s">
        <v>277</v>
      </c>
      <c r="T5" s="251" t="s">
        <v>278</v>
      </c>
      <c r="U5" s="204"/>
      <c r="V5" s="212">
        <v>1</v>
      </c>
      <c r="W5" s="248">
        <v>2</v>
      </c>
      <c r="X5" s="248" t="s">
        <v>16</v>
      </c>
      <c r="Y5" s="247" t="s">
        <v>17</v>
      </c>
    </row>
    <row r="6" spans="2:25" ht="14.95" customHeight="1">
      <c r="B6" s="212">
        <v>2</v>
      </c>
      <c r="C6" s="243">
        <v>3</v>
      </c>
      <c r="D6" s="243" t="s">
        <v>219</v>
      </c>
      <c r="E6" s="244" t="s">
        <v>220</v>
      </c>
      <c r="F6" s="204"/>
      <c r="G6" s="212">
        <v>2</v>
      </c>
      <c r="H6" s="250">
        <v>2</v>
      </c>
      <c r="I6" s="250" t="s">
        <v>230</v>
      </c>
      <c r="J6" s="250" t="s">
        <v>231</v>
      </c>
      <c r="K6" s="204"/>
      <c r="L6" s="212">
        <v>2</v>
      </c>
      <c r="M6" s="254">
        <v>99</v>
      </c>
      <c r="N6" s="254" t="s">
        <v>166</v>
      </c>
      <c r="O6" s="255" t="s">
        <v>167</v>
      </c>
      <c r="P6" s="204"/>
      <c r="Q6" s="212">
        <v>2</v>
      </c>
      <c r="R6" s="250">
        <v>7</v>
      </c>
      <c r="S6" s="250" t="s">
        <v>279</v>
      </c>
      <c r="T6" s="251" t="s">
        <v>280</v>
      </c>
      <c r="U6" s="204"/>
      <c r="V6" s="212">
        <v>2</v>
      </c>
      <c r="W6" s="248">
        <v>10</v>
      </c>
      <c r="X6" s="248" t="s">
        <v>9</v>
      </c>
      <c r="Y6" s="247" t="s">
        <v>10</v>
      </c>
    </row>
    <row r="7" spans="2:25" ht="14.95" customHeight="1">
      <c r="B7" s="212">
        <v>3</v>
      </c>
      <c r="C7" s="245">
        <v>5</v>
      </c>
      <c r="D7" s="243" t="s">
        <v>50</v>
      </c>
      <c r="E7" s="244"/>
      <c r="F7" s="204"/>
      <c r="G7" s="212">
        <v>3</v>
      </c>
      <c r="H7" s="250">
        <v>4</v>
      </c>
      <c r="I7" s="250" t="s">
        <v>232</v>
      </c>
      <c r="J7" s="250" t="s">
        <v>233</v>
      </c>
      <c r="K7" s="204"/>
      <c r="L7" s="212">
        <v>3</v>
      </c>
      <c r="M7" s="254">
        <v>21</v>
      </c>
      <c r="N7" s="254" t="s">
        <v>169</v>
      </c>
      <c r="O7" s="255" t="s">
        <v>170</v>
      </c>
      <c r="P7" s="204"/>
      <c r="Q7" s="212">
        <v>3</v>
      </c>
      <c r="R7" s="250">
        <v>9</v>
      </c>
      <c r="S7" s="250" t="s">
        <v>281</v>
      </c>
      <c r="T7" s="251" t="s">
        <v>282</v>
      </c>
      <c r="U7" s="204"/>
      <c r="V7" s="212">
        <v>3</v>
      </c>
      <c r="W7" s="248">
        <v>24</v>
      </c>
      <c r="X7" s="248" t="s">
        <v>171</v>
      </c>
      <c r="Y7" s="247" t="s">
        <v>21</v>
      </c>
    </row>
    <row r="8" spans="2:25" ht="14.95" customHeight="1">
      <c r="B8" s="212">
        <v>4</v>
      </c>
      <c r="C8" s="245">
        <v>7</v>
      </c>
      <c r="D8" s="243" t="s">
        <v>221</v>
      </c>
      <c r="E8" s="244" t="s">
        <v>11</v>
      </c>
      <c r="F8" s="204"/>
      <c r="G8" s="212">
        <v>4</v>
      </c>
      <c r="H8" s="250">
        <v>7</v>
      </c>
      <c r="I8" s="250" t="s">
        <v>234</v>
      </c>
      <c r="J8" s="250" t="s">
        <v>235</v>
      </c>
      <c r="K8" s="204"/>
      <c r="L8" s="212">
        <v>4</v>
      </c>
      <c r="M8" s="254">
        <v>17</v>
      </c>
      <c r="N8" s="254" t="s">
        <v>22</v>
      </c>
      <c r="O8" s="255" t="s">
        <v>23</v>
      </c>
      <c r="P8" s="204"/>
      <c r="Q8" s="212">
        <v>4</v>
      </c>
      <c r="R8" s="250">
        <v>10</v>
      </c>
      <c r="S8" s="250" t="s">
        <v>283</v>
      </c>
      <c r="T8" s="251" t="s">
        <v>284</v>
      </c>
      <c r="U8" s="204"/>
      <c r="V8" s="212">
        <v>4</v>
      </c>
      <c r="W8" s="248">
        <v>34</v>
      </c>
      <c r="X8" s="248" t="s">
        <v>173</v>
      </c>
      <c r="Y8" s="247" t="s">
        <v>18</v>
      </c>
    </row>
    <row r="9" spans="2:25" ht="14.95" customHeight="1">
      <c r="B9" s="212">
        <v>5</v>
      </c>
      <c r="C9" s="245">
        <v>8</v>
      </c>
      <c r="D9" s="243" t="s">
        <v>226</v>
      </c>
      <c r="E9" s="244" t="s">
        <v>227</v>
      </c>
      <c r="F9" s="204"/>
      <c r="G9" s="212">
        <v>5</v>
      </c>
      <c r="H9" s="250">
        <v>8</v>
      </c>
      <c r="I9" s="250" t="s">
        <v>236</v>
      </c>
      <c r="J9" s="250" t="s">
        <v>237</v>
      </c>
      <c r="K9" s="204"/>
      <c r="L9" s="212">
        <v>5</v>
      </c>
      <c r="M9" s="254">
        <v>7</v>
      </c>
      <c r="N9" s="254" t="s">
        <v>12</v>
      </c>
      <c r="O9" s="255" t="s">
        <v>12</v>
      </c>
      <c r="P9" s="204"/>
      <c r="Q9" s="212">
        <v>5</v>
      </c>
      <c r="R9" s="250">
        <v>11</v>
      </c>
      <c r="S9" s="250" t="s">
        <v>285</v>
      </c>
      <c r="T9" s="251" t="s">
        <v>286</v>
      </c>
      <c r="U9" s="204"/>
      <c r="V9" s="212">
        <v>5</v>
      </c>
      <c r="W9" s="248">
        <v>8</v>
      </c>
      <c r="X9" s="248" t="s">
        <v>174</v>
      </c>
      <c r="Y9" s="247" t="s">
        <v>175</v>
      </c>
    </row>
    <row r="10" spans="2:25" ht="14.95" customHeight="1">
      <c r="B10" s="212">
        <v>6</v>
      </c>
      <c r="C10" s="245">
        <v>9</v>
      </c>
      <c r="D10" s="243" t="s">
        <v>225</v>
      </c>
      <c r="E10" s="244" t="s">
        <v>195</v>
      </c>
      <c r="F10" s="204"/>
      <c r="G10" s="212">
        <v>6</v>
      </c>
      <c r="H10" s="250">
        <v>11</v>
      </c>
      <c r="I10" s="250" t="s">
        <v>238</v>
      </c>
      <c r="J10" s="250" t="s">
        <v>239</v>
      </c>
      <c r="K10" s="204"/>
      <c r="L10" s="212">
        <v>6</v>
      </c>
      <c r="M10" s="254">
        <v>42</v>
      </c>
      <c r="N10" s="254" t="s">
        <v>32</v>
      </c>
      <c r="O10" s="255" t="s">
        <v>33</v>
      </c>
      <c r="P10" s="204"/>
      <c r="Q10" s="212">
        <v>6</v>
      </c>
      <c r="R10" s="250">
        <v>12</v>
      </c>
      <c r="S10" s="250" t="s">
        <v>287</v>
      </c>
      <c r="T10" s="251" t="s">
        <v>288</v>
      </c>
      <c r="U10" s="204"/>
      <c r="V10" s="212">
        <v>6</v>
      </c>
      <c r="W10" s="248">
        <v>42</v>
      </c>
      <c r="X10" s="248" t="s">
        <v>176</v>
      </c>
      <c r="Y10" s="247" t="s">
        <v>15</v>
      </c>
    </row>
    <row r="11" spans="2:25" ht="14.95" customHeight="1">
      <c r="B11" s="212">
        <v>7</v>
      </c>
      <c r="C11" s="243">
        <v>12</v>
      </c>
      <c r="D11" s="243" t="s">
        <v>224</v>
      </c>
      <c r="E11" s="244" t="s">
        <v>168</v>
      </c>
      <c r="F11" s="204"/>
      <c r="G11" s="212">
        <v>7</v>
      </c>
      <c r="H11" s="250">
        <v>13</v>
      </c>
      <c r="I11" s="250" t="s">
        <v>178</v>
      </c>
      <c r="J11" s="250" t="s">
        <v>240</v>
      </c>
      <c r="K11" s="204"/>
      <c r="L11" s="212">
        <v>7</v>
      </c>
      <c r="M11" s="254">
        <v>2</v>
      </c>
      <c r="N11" s="254" t="s">
        <v>179</v>
      </c>
      <c r="O11" s="255" t="s">
        <v>180</v>
      </c>
      <c r="P11" s="204"/>
      <c r="Q11" s="212">
        <v>7</v>
      </c>
      <c r="R11" s="250">
        <v>13</v>
      </c>
      <c r="S11" s="250" t="s">
        <v>289</v>
      </c>
      <c r="T11" s="251" t="s">
        <v>290</v>
      </c>
      <c r="U11" s="204"/>
      <c r="V11" s="212">
        <v>7</v>
      </c>
      <c r="W11" s="248">
        <v>44</v>
      </c>
      <c r="X11" s="248" t="s">
        <v>40</v>
      </c>
      <c r="Y11" s="247" t="s">
        <v>41</v>
      </c>
    </row>
    <row r="12" spans="2:25" ht="14.95" customHeight="1">
      <c r="B12" s="212">
        <v>8</v>
      </c>
      <c r="C12" s="245">
        <v>17</v>
      </c>
      <c r="D12" s="243" t="s">
        <v>212</v>
      </c>
      <c r="E12" s="244" t="s">
        <v>19</v>
      </c>
      <c r="F12" s="204"/>
      <c r="G12" s="212">
        <v>8</v>
      </c>
      <c r="H12" s="250">
        <v>16</v>
      </c>
      <c r="I12" s="250" t="s">
        <v>241</v>
      </c>
      <c r="J12" s="250" t="s">
        <v>242</v>
      </c>
      <c r="K12" s="204"/>
      <c r="L12" s="212">
        <v>8</v>
      </c>
      <c r="M12" s="254">
        <v>57</v>
      </c>
      <c r="N12" s="254" t="s">
        <v>49</v>
      </c>
      <c r="O12" s="256" t="s">
        <v>181</v>
      </c>
      <c r="P12" s="204"/>
      <c r="Q12" s="212">
        <v>8</v>
      </c>
      <c r="R12" s="250">
        <v>15</v>
      </c>
      <c r="S12" s="250" t="s">
        <v>291</v>
      </c>
      <c r="T12" s="251" t="s">
        <v>292</v>
      </c>
      <c r="U12" s="204"/>
      <c r="V12" s="212">
        <v>8</v>
      </c>
      <c r="W12" s="248">
        <v>29</v>
      </c>
      <c r="X12" s="248" t="s">
        <v>36</v>
      </c>
      <c r="Y12" s="247" t="s">
        <v>37</v>
      </c>
    </row>
    <row r="13" spans="2:25" ht="14.95" customHeight="1">
      <c r="B13" s="212">
        <v>9</v>
      </c>
      <c r="C13" s="245">
        <v>23</v>
      </c>
      <c r="D13" s="243" t="s">
        <v>204</v>
      </c>
      <c r="E13" s="244" t="s">
        <v>205</v>
      </c>
      <c r="F13" s="204"/>
      <c r="G13" s="212">
        <v>9</v>
      </c>
      <c r="H13" s="250">
        <v>19</v>
      </c>
      <c r="I13" s="250" t="s">
        <v>243</v>
      </c>
      <c r="J13" s="250" t="s">
        <v>244</v>
      </c>
      <c r="K13" s="204"/>
      <c r="L13" s="212">
        <v>9</v>
      </c>
      <c r="M13" s="254">
        <v>12</v>
      </c>
      <c r="N13" s="254" t="s">
        <v>182</v>
      </c>
      <c r="O13" s="255" t="s">
        <v>20</v>
      </c>
      <c r="P13" s="204"/>
      <c r="Q13" s="212">
        <v>9</v>
      </c>
      <c r="R13" s="250">
        <v>17</v>
      </c>
      <c r="S13" s="250" t="s">
        <v>293</v>
      </c>
      <c r="T13" s="251" t="s">
        <v>294</v>
      </c>
      <c r="U13" s="204"/>
      <c r="V13" s="212">
        <v>9</v>
      </c>
      <c r="W13" s="248">
        <v>38</v>
      </c>
      <c r="X13" s="248" t="s">
        <v>27</v>
      </c>
      <c r="Y13" s="247" t="s">
        <v>28</v>
      </c>
    </row>
    <row r="14" spans="2:25" ht="14.95" customHeight="1">
      <c r="B14" s="212">
        <v>10</v>
      </c>
      <c r="C14" s="245">
        <v>27</v>
      </c>
      <c r="D14" s="243" t="s">
        <v>25</v>
      </c>
      <c r="E14" s="244" t="s">
        <v>26</v>
      </c>
      <c r="F14" s="204"/>
      <c r="G14" s="212">
        <v>10</v>
      </c>
      <c r="H14" s="250">
        <v>21</v>
      </c>
      <c r="I14" s="250" t="s">
        <v>245</v>
      </c>
      <c r="J14" s="250" t="s">
        <v>246</v>
      </c>
      <c r="K14" s="204"/>
      <c r="L14" s="212">
        <v>10</v>
      </c>
      <c r="M14" s="254">
        <v>29</v>
      </c>
      <c r="N14" s="254" t="s">
        <v>29</v>
      </c>
      <c r="O14" s="255" t="s">
        <v>30</v>
      </c>
      <c r="P14" s="204"/>
      <c r="Q14" s="212">
        <v>10</v>
      </c>
      <c r="R14" s="250">
        <v>21</v>
      </c>
      <c r="S14" s="250" t="s">
        <v>295</v>
      </c>
      <c r="T14" s="251" t="s">
        <v>296</v>
      </c>
      <c r="U14" s="204"/>
      <c r="V14" s="212">
        <v>10</v>
      </c>
      <c r="W14" s="248">
        <v>9</v>
      </c>
      <c r="X14" s="248" t="s">
        <v>44</v>
      </c>
      <c r="Y14" s="247" t="s">
        <v>45</v>
      </c>
    </row>
    <row r="15" spans="2:25" ht="14.95" customHeight="1">
      <c r="B15" s="212">
        <v>11</v>
      </c>
      <c r="C15" s="243">
        <v>33</v>
      </c>
      <c r="D15" s="243" t="s">
        <v>223</v>
      </c>
      <c r="E15" s="244" t="s">
        <v>31</v>
      </c>
      <c r="F15" s="204"/>
      <c r="G15" s="212">
        <v>11</v>
      </c>
      <c r="H15" s="250">
        <v>22</v>
      </c>
      <c r="I15" s="250" t="s">
        <v>247</v>
      </c>
      <c r="J15" s="250" t="s">
        <v>248</v>
      </c>
      <c r="K15" s="204"/>
      <c r="L15" s="212">
        <v>11</v>
      </c>
      <c r="M15" s="254">
        <v>31</v>
      </c>
      <c r="N15" s="254" t="s">
        <v>185</v>
      </c>
      <c r="O15" s="255" t="s">
        <v>186</v>
      </c>
      <c r="P15" s="204"/>
      <c r="Q15" s="212">
        <v>11</v>
      </c>
      <c r="R15" s="250">
        <v>24</v>
      </c>
      <c r="S15" s="250" t="s">
        <v>297</v>
      </c>
      <c r="T15" s="251" t="s">
        <v>298</v>
      </c>
      <c r="U15" s="204"/>
      <c r="V15" s="212">
        <v>11</v>
      </c>
      <c r="W15" s="248">
        <v>87</v>
      </c>
      <c r="X15" s="248" t="s">
        <v>51</v>
      </c>
      <c r="Y15" s="247" t="s">
        <v>52</v>
      </c>
    </row>
    <row r="16" spans="2:25" ht="14.95" customHeight="1">
      <c r="B16" s="212">
        <v>12</v>
      </c>
      <c r="C16" s="245">
        <v>42</v>
      </c>
      <c r="D16" s="243" t="s">
        <v>177</v>
      </c>
      <c r="E16" s="244"/>
      <c r="F16" s="204"/>
      <c r="G16" s="212">
        <v>12</v>
      </c>
      <c r="H16" s="250">
        <v>25</v>
      </c>
      <c r="I16" s="250" t="s">
        <v>249</v>
      </c>
      <c r="J16" s="250" t="s">
        <v>250</v>
      </c>
      <c r="K16" s="204"/>
      <c r="L16" s="212">
        <v>12</v>
      </c>
      <c r="M16" s="257">
        <v>9</v>
      </c>
      <c r="N16" s="257" t="s">
        <v>189</v>
      </c>
      <c r="O16" s="256" t="s">
        <v>190</v>
      </c>
      <c r="P16" s="204"/>
      <c r="Q16" s="212">
        <v>12</v>
      </c>
      <c r="R16" s="250">
        <v>25</v>
      </c>
      <c r="S16" s="250" t="s">
        <v>299</v>
      </c>
      <c r="T16" s="251" t="s">
        <v>300</v>
      </c>
      <c r="U16" s="204"/>
      <c r="V16" s="212">
        <v>12</v>
      </c>
      <c r="W16" s="248">
        <v>20</v>
      </c>
      <c r="X16" s="248" t="s">
        <v>53</v>
      </c>
      <c r="Y16" s="247" t="s">
        <v>54</v>
      </c>
    </row>
    <row r="17" spans="2:25" ht="14.95" customHeight="1">
      <c r="B17" s="212">
        <v>13</v>
      </c>
      <c r="C17" s="245">
        <v>51</v>
      </c>
      <c r="D17" s="243" t="s">
        <v>38</v>
      </c>
      <c r="E17" s="244" t="s">
        <v>39</v>
      </c>
      <c r="F17" s="204"/>
      <c r="G17" s="212">
        <v>13</v>
      </c>
      <c r="H17" s="250">
        <v>27</v>
      </c>
      <c r="I17" s="250" t="s">
        <v>251</v>
      </c>
      <c r="J17" s="250" t="s">
        <v>252</v>
      </c>
      <c r="K17" s="204"/>
      <c r="L17" s="212">
        <v>13</v>
      </c>
      <c r="M17" s="257">
        <v>73</v>
      </c>
      <c r="N17" s="257" t="s">
        <v>191</v>
      </c>
      <c r="O17" s="256" t="s">
        <v>192</v>
      </c>
      <c r="P17" s="204"/>
      <c r="Q17" s="212">
        <v>13</v>
      </c>
      <c r="R17" s="250">
        <v>26</v>
      </c>
      <c r="S17" s="250" t="s">
        <v>301</v>
      </c>
      <c r="T17" s="251" t="s">
        <v>302</v>
      </c>
      <c r="U17" s="204"/>
      <c r="V17" s="212">
        <v>13</v>
      </c>
      <c r="W17" s="248">
        <v>4</v>
      </c>
      <c r="X17" s="248" t="s">
        <v>193</v>
      </c>
      <c r="Y17" s="247" t="s">
        <v>194</v>
      </c>
    </row>
    <row r="18" spans="2:25" ht="14.95" customHeight="1">
      <c r="B18" s="212">
        <v>14</v>
      </c>
      <c r="C18" s="243">
        <v>52</v>
      </c>
      <c r="D18" s="243" t="s">
        <v>42</v>
      </c>
      <c r="E18" s="244" t="s">
        <v>43</v>
      </c>
      <c r="F18" s="204"/>
      <c r="G18" s="212">
        <v>14</v>
      </c>
      <c r="H18" s="250">
        <v>36</v>
      </c>
      <c r="I18" s="250" t="s">
        <v>253</v>
      </c>
      <c r="J18" s="250" t="s">
        <v>254</v>
      </c>
      <c r="K18" s="204"/>
      <c r="L18" s="212">
        <v>14</v>
      </c>
      <c r="M18" s="254">
        <v>95</v>
      </c>
      <c r="N18" s="254" t="s">
        <v>196</v>
      </c>
      <c r="O18" s="255" t="s">
        <v>197</v>
      </c>
      <c r="P18" s="204"/>
      <c r="Q18" s="212">
        <v>14</v>
      </c>
      <c r="R18" s="250">
        <v>35</v>
      </c>
      <c r="S18" s="250" t="s">
        <v>303</v>
      </c>
      <c r="T18" s="251" t="s">
        <v>304</v>
      </c>
      <c r="U18" s="204"/>
      <c r="V18" s="212">
        <v>14</v>
      </c>
      <c r="W18" s="248">
        <v>12</v>
      </c>
      <c r="X18" s="248" t="s">
        <v>198</v>
      </c>
      <c r="Y18" s="247" t="s">
        <v>24</v>
      </c>
    </row>
    <row r="19" spans="2:25" ht="14.95" customHeight="1">
      <c r="B19" s="212">
        <v>15</v>
      </c>
      <c r="C19" s="245">
        <v>61</v>
      </c>
      <c r="D19" s="243" t="s">
        <v>183</v>
      </c>
      <c r="E19" s="244" t="s">
        <v>184</v>
      </c>
      <c r="F19" s="204"/>
      <c r="G19" s="212">
        <v>15</v>
      </c>
      <c r="H19" s="250">
        <v>42</v>
      </c>
      <c r="I19" s="250" t="s">
        <v>255</v>
      </c>
      <c r="J19" s="250" t="s">
        <v>256</v>
      </c>
      <c r="K19" s="204"/>
      <c r="L19" s="212">
        <v>15</v>
      </c>
      <c r="M19" s="257">
        <v>1</v>
      </c>
      <c r="N19" s="257" t="s">
        <v>199</v>
      </c>
      <c r="O19" s="256" t="s">
        <v>200</v>
      </c>
      <c r="P19" s="204"/>
      <c r="Q19" s="212">
        <v>15</v>
      </c>
      <c r="R19" s="250">
        <v>41</v>
      </c>
      <c r="S19" s="250" t="s">
        <v>305</v>
      </c>
      <c r="T19" s="251" t="s">
        <v>306</v>
      </c>
      <c r="U19" s="204"/>
      <c r="V19" s="212">
        <v>15</v>
      </c>
      <c r="W19" s="248">
        <v>7</v>
      </c>
      <c r="X19" s="248" t="s">
        <v>201</v>
      </c>
      <c r="Y19" s="247" t="s">
        <v>202</v>
      </c>
    </row>
    <row r="20" spans="2:25" ht="14.95" customHeight="1">
      <c r="B20" s="212">
        <v>16</v>
      </c>
      <c r="C20" s="245">
        <v>77</v>
      </c>
      <c r="D20" s="243" t="s">
        <v>48</v>
      </c>
      <c r="E20" s="244"/>
      <c r="F20" s="204"/>
      <c r="G20" s="212">
        <v>16</v>
      </c>
      <c r="H20" s="250">
        <v>45</v>
      </c>
      <c r="I20" s="250" t="s">
        <v>257</v>
      </c>
      <c r="J20" s="250" t="s">
        <v>258</v>
      </c>
      <c r="K20" s="204"/>
      <c r="L20" s="212">
        <v>16</v>
      </c>
      <c r="M20" s="254">
        <v>44</v>
      </c>
      <c r="N20" s="254" t="s">
        <v>325</v>
      </c>
      <c r="O20" s="255" t="s">
        <v>326</v>
      </c>
      <c r="P20" s="204"/>
      <c r="Q20" s="212">
        <v>16</v>
      </c>
      <c r="R20" s="250">
        <v>51</v>
      </c>
      <c r="S20" s="250" t="s">
        <v>307</v>
      </c>
      <c r="T20" s="251" t="s">
        <v>308</v>
      </c>
      <c r="U20" s="204"/>
      <c r="V20" s="212">
        <v>16</v>
      </c>
      <c r="W20" s="248">
        <v>28</v>
      </c>
      <c r="X20" s="248" t="s">
        <v>34</v>
      </c>
      <c r="Y20" s="247" t="s">
        <v>35</v>
      </c>
    </row>
    <row r="21" spans="2:25" ht="14.95" customHeight="1">
      <c r="B21" s="212">
        <v>17</v>
      </c>
      <c r="C21" s="243">
        <v>98</v>
      </c>
      <c r="D21" s="243" t="s">
        <v>187</v>
      </c>
      <c r="E21" s="244" t="s">
        <v>188</v>
      </c>
      <c r="F21" s="204"/>
      <c r="G21" s="212">
        <v>17</v>
      </c>
      <c r="H21" s="250">
        <v>49</v>
      </c>
      <c r="I21" s="250" t="s">
        <v>259</v>
      </c>
      <c r="J21" s="250" t="s">
        <v>260</v>
      </c>
      <c r="K21" s="204"/>
      <c r="L21" s="212">
        <v>17</v>
      </c>
      <c r="M21" s="257">
        <v>10</v>
      </c>
      <c r="N21" s="257" t="s">
        <v>327</v>
      </c>
      <c r="O21" s="256" t="s">
        <v>203</v>
      </c>
      <c r="P21" s="204"/>
      <c r="Q21" s="212">
        <v>17</v>
      </c>
      <c r="R21" s="250">
        <v>80</v>
      </c>
      <c r="S21" s="250" t="s">
        <v>309</v>
      </c>
      <c r="T21" s="251" t="s">
        <v>310</v>
      </c>
      <c r="U21" s="204"/>
      <c r="V21" s="212">
        <v>17</v>
      </c>
      <c r="W21" s="248">
        <v>11</v>
      </c>
      <c r="X21" s="248" t="s">
        <v>206</v>
      </c>
      <c r="Y21" s="247" t="s">
        <v>207</v>
      </c>
    </row>
    <row r="22" spans="2:25" ht="14.95" customHeight="1">
      <c r="B22" s="212">
        <v>18</v>
      </c>
      <c r="C22" s="246">
        <v>99</v>
      </c>
      <c r="D22" s="246" t="s">
        <v>222</v>
      </c>
      <c r="E22" s="247" t="s">
        <v>172</v>
      </c>
      <c r="F22" s="204"/>
      <c r="G22" s="212">
        <v>18</v>
      </c>
      <c r="H22" s="250">
        <v>55</v>
      </c>
      <c r="I22" s="250" t="s">
        <v>261</v>
      </c>
      <c r="J22" s="250" t="s">
        <v>262</v>
      </c>
      <c r="K22" s="204"/>
      <c r="L22" s="212">
        <v>18</v>
      </c>
      <c r="M22" s="257">
        <v>6</v>
      </c>
      <c r="N22" s="257" t="s">
        <v>328</v>
      </c>
      <c r="O22" s="256" t="s">
        <v>329</v>
      </c>
      <c r="P22" s="204"/>
      <c r="Q22" s="212">
        <v>18</v>
      </c>
      <c r="R22" s="250">
        <v>81</v>
      </c>
      <c r="S22" s="250" t="s">
        <v>311</v>
      </c>
      <c r="T22" s="251" t="s">
        <v>312</v>
      </c>
      <c r="U22" s="204"/>
      <c r="V22" s="212">
        <v>18</v>
      </c>
      <c r="W22" s="248">
        <v>52</v>
      </c>
      <c r="X22" s="248" t="s">
        <v>208</v>
      </c>
      <c r="Y22" s="247" t="s">
        <v>209</v>
      </c>
    </row>
    <row r="23" spans="2:25" ht="14.95" customHeight="1">
      <c r="B23" s="212">
        <v>19</v>
      </c>
      <c r="C23" s="246"/>
      <c r="D23" s="246"/>
      <c r="E23" s="247"/>
      <c r="F23" s="204"/>
      <c r="G23" s="212">
        <v>19</v>
      </c>
      <c r="H23" s="250">
        <v>61</v>
      </c>
      <c r="I23" s="250" t="s">
        <v>263</v>
      </c>
      <c r="J23" s="250" t="s">
        <v>264</v>
      </c>
      <c r="K23" s="204"/>
      <c r="L23" s="212">
        <v>19</v>
      </c>
      <c r="M23" s="257">
        <v>14</v>
      </c>
      <c r="N23" s="257" t="s">
        <v>330</v>
      </c>
      <c r="O23" s="256" t="s">
        <v>331</v>
      </c>
      <c r="P23" s="204"/>
      <c r="Q23" s="212">
        <v>19</v>
      </c>
      <c r="R23" s="250">
        <v>82</v>
      </c>
      <c r="S23" s="250" t="s">
        <v>313</v>
      </c>
      <c r="T23" s="251" t="s">
        <v>314</v>
      </c>
      <c r="U23" s="204"/>
      <c r="V23" s="212">
        <v>19</v>
      </c>
      <c r="W23" s="248">
        <v>5</v>
      </c>
      <c r="X23" s="248" t="s">
        <v>46</v>
      </c>
      <c r="Y23" s="247" t="s">
        <v>47</v>
      </c>
    </row>
    <row r="24" spans="2:25" ht="14.95" customHeight="1">
      <c r="B24" s="212">
        <v>20</v>
      </c>
      <c r="C24" s="248"/>
      <c r="D24" s="248"/>
      <c r="E24" s="249"/>
      <c r="F24" s="204"/>
      <c r="G24" s="212">
        <v>20</v>
      </c>
      <c r="H24" s="250">
        <v>67</v>
      </c>
      <c r="I24" s="250" t="s">
        <v>265</v>
      </c>
      <c r="J24" s="250" t="s">
        <v>266</v>
      </c>
      <c r="K24" s="204"/>
      <c r="L24" s="212">
        <v>20</v>
      </c>
      <c r="M24" s="257">
        <v>5</v>
      </c>
      <c r="N24" s="257" t="s">
        <v>332</v>
      </c>
      <c r="O24" s="256" t="s">
        <v>333</v>
      </c>
      <c r="P24" s="204"/>
      <c r="Q24" s="212">
        <v>20</v>
      </c>
      <c r="R24" s="250">
        <v>83</v>
      </c>
      <c r="S24" s="250" t="s">
        <v>315</v>
      </c>
      <c r="T24" s="251" t="s">
        <v>316</v>
      </c>
      <c r="U24" s="204"/>
      <c r="V24" s="212">
        <v>20</v>
      </c>
      <c r="W24" s="248">
        <v>23</v>
      </c>
      <c r="X24" s="248" t="s">
        <v>210</v>
      </c>
      <c r="Y24" s="249" t="s">
        <v>211</v>
      </c>
    </row>
    <row r="25" spans="2:25" ht="14.95" customHeight="1">
      <c r="B25" s="212">
        <v>21</v>
      </c>
      <c r="C25" s="248"/>
      <c r="D25" s="248"/>
      <c r="E25" s="249"/>
      <c r="F25" s="204"/>
      <c r="G25" s="212">
        <v>21</v>
      </c>
      <c r="H25" s="250">
        <v>69</v>
      </c>
      <c r="I25" s="250" t="s">
        <v>267</v>
      </c>
      <c r="J25" s="250" t="s">
        <v>268</v>
      </c>
      <c r="K25" s="204"/>
      <c r="L25" s="212">
        <v>21</v>
      </c>
      <c r="M25" s="257">
        <v>24</v>
      </c>
      <c r="N25" s="257" t="s">
        <v>334</v>
      </c>
      <c r="O25" s="256" t="s">
        <v>335</v>
      </c>
      <c r="P25" s="204"/>
      <c r="Q25" s="212">
        <v>21</v>
      </c>
      <c r="R25" s="250">
        <v>84</v>
      </c>
      <c r="S25" s="250" t="s">
        <v>317</v>
      </c>
      <c r="T25" s="251" t="s">
        <v>318</v>
      </c>
      <c r="U25" s="204"/>
      <c r="V25" s="212">
        <v>21</v>
      </c>
      <c r="W25" s="248">
        <v>6</v>
      </c>
      <c r="X25" s="248" t="s">
        <v>319</v>
      </c>
      <c r="Y25" s="249" t="s">
        <v>320</v>
      </c>
    </row>
    <row r="26" spans="2:25" ht="14.95" customHeight="1">
      <c r="B26" s="212">
        <v>22</v>
      </c>
      <c r="C26" s="248"/>
      <c r="D26" s="248"/>
      <c r="E26" s="249"/>
      <c r="F26" s="204"/>
      <c r="G26" s="212">
        <v>22</v>
      </c>
      <c r="H26" s="250">
        <v>75</v>
      </c>
      <c r="I26" s="250" t="s">
        <v>269</v>
      </c>
      <c r="J26" s="250" t="s">
        <v>270</v>
      </c>
      <c r="K26" s="204"/>
      <c r="L26" s="212">
        <v>22</v>
      </c>
      <c r="M26" s="252"/>
      <c r="N26" s="252"/>
      <c r="O26" s="253"/>
      <c r="P26" s="204"/>
      <c r="Q26" s="261">
        <v>22</v>
      </c>
      <c r="R26" s="262">
        <v>8</v>
      </c>
      <c r="S26" s="262" t="s">
        <v>339</v>
      </c>
      <c r="T26" s="263" t="s">
        <v>340</v>
      </c>
      <c r="U26" s="204"/>
      <c r="V26" s="212">
        <v>22</v>
      </c>
      <c r="W26" s="248">
        <v>25</v>
      </c>
      <c r="X26" s="248" t="s">
        <v>324</v>
      </c>
      <c r="Y26" s="249" t="s">
        <v>321</v>
      </c>
    </row>
    <row r="27" spans="2:25" ht="14.95" customHeight="1">
      <c r="B27" s="212">
        <v>23</v>
      </c>
      <c r="C27" s="248"/>
      <c r="D27" s="248"/>
      <c r="E27" s="249"/>
      <c r="F27" s="204"/>
      <c r="G27" s="212">
        <v>23</v>
      </c>
      <c r="H27" s="250">
        <v>91</v>
      </c>
      <c r="I27" s="250" t="s">
        <v>271</v>
      </c>
      <c r="J27" s="250" t="s">
        <v>272</v>
      </c>
      <c r="K27" s="204"/>
      <c r="L27" s="212">
        <v>23</v>
      </c>
      <c r="M27" s="213"/>
      <c r="N27" s="213"/>
      <c r="O27" s="214"/>
      <c r="P27" s="204"/>
      <c r="Q27" s="261">
        <v>23</v>
      </c>
      <c r="R27" s="262">
        <v>27</v>
      </c>
      <c r="S27" s="262" t="s">
        <v>344</v>
      </c>
      <c r="T27" s="263" t="s">
        <v>345</v>
      </c>
      <c r="U27" s="204"/>
      <c r="V27" s="212">
        <v>23</v>
      </c>
      <c r="W27" s="248">
        <v>21</v>
      </c>
      <c r="X27" s="248" t="s">
        <v>322</v>
      </c>
      <c r="Y27" s="249" t="s">
        <v>323</v>
      </c>
    </row>
    <row r="28" spans="2:25" ht="14.95" customHeight="1">
      <c r="B28" s="212">
        <v>24</v>
      </c>
      <c r="C28" s="248"/>
      <c r="D28" s="248"/>
      <c r="E28" s="249"/>
      <c r="F28" s="204"/>
      <c r="G28" s="212">
        <v>24</v>
      </c>
      <c r="H28" s="250">
        <v>97</v>
      </c>
      <c r="I28" s="250" t="s">
        <v>273</v>
      </c>
      <c r="J28" s="250" t="s">
        <v>274</v>
      </c>
      <c r="K28" s="204"/>
      <c r="L28" s="212">
        <v>24</v>
      </c>
      <c r="M28" s="213"/>
      <c r="N28" s="213"/>
      <c r="O28" s="214"/>
      <c r="P28" s="204"/>
      <c r="Q28" s="212">
        <v>24</v>
      </c>
      <c r="R28" s="213"/>
      <c r="S28" s="213"/>
      <c r="T28" s="214"/>
      <c r="U28" s="204"/>
      <c r="V28" s="212">
        <v>24</v>
      </c>
      <c r="W28" s="248">
        <v>45</v>
      </c>
      <c r="X28" s="248" t="s">
        <v>347</v>
      </c>
      <c r="Y28" s="249" t="s">
        <v>348</v>
      </c>
    </row>
    <row r="29" spans="2:25" ht="14.95" customHeight="1">
      <c r="B29" s="212">
        <v>25</v>
      </c>
      <c r="C29" s="248"/>
      <c r="D29" s="248"/>
      <c r="E29" s="249"/>
      <c r="F29" s="204"/>
      <c r="G29" s="212">
        <v>25</v>
      </c>
      <c r="H29" s="250">
        <v>99</v>
      </c>
      <c r="I29" s="250" t="s">
        <v>275</v>
      </c>
      <c r="J29" s="250" t="s">
        <v>276</v>
      </c>
      <c r="K29" s="204"/>
      <c r="L29" s="212">
        <v>25</v>
      </c>
      <c r="M29" s="213"/>
      <c r="N29" s="213"/>
      <c r="O29" s="214"/>
      <c r="P29" s="204"/>
      <c r="Q29" s="212">
        <v>25</v>
      </c>
      <c r="R29" s="213"/>
      <c r="S29" s="213"/>
      <c r="T29" s="214"/>
      <c r="U29" s="204"/>
      <c r="V29" s="212">
        <v>25</v>
      </c>
      <c r="W29" s="248"/>
      <c r="X29" s="248"/>
      <c r="Y29" s="249"/>
    </row>
    <row r="30" spans="2:25" ht="14.95" customHeight="1">
      <c r="B30" s="212">
        <v>26</v>
      </c>
      <c r="C30" s="248"/>
      <c r="D30" s="248"/>
      <c r="E30" s="249"/>
      <c r="F30" s="204"/>
      <c r="G30" s="212">
        <v>26</v>
      </c>
      <c r="H30" s="213">
        <v>10</v>
      </c>
      <c r="I30" s="213" t="s">
        <v>336</v>
      </c>
      <c r="J30" s="214" t="s">
        <v>337</v>
      </c>
      <c r="K30" s="204"/>
      <c r="L30" s="212">
        <v>26</v>
      </c>
      <c r="M30" s="213"/>
      <c r="N30" s="213"/>
      <c r="O30" s="214"/>
      <c r="P30" s="204"/>
      <c r="Q30" s="212">
        <v>26</v>
      </c>
      <c r="R30" s="213"/>
      <c r="S30" s="213"/>
      <c r="T30" s="214"/>
      <c r="U30" s="204"/>
      <c r="V30" s="212">
        <v>26</v>
      </c>
      <c r="W30" s="248"/>
      <c r="X30" s="248"/>
      <c r="Y30" s="249"/>
    </row>
    <row r="31" spans="2:25" ht="14.95" customHeight="1">
      <c r="B31" s="212">
        <v>27</v>
      </c>
      <c r="C31" s="213"/>
      <c r="D31" s="213"/>
      <c r="E31" s="214"/>
      <c r="F31" s="204"/>
      <c r="G31" s="261">
        <v>27</v>
      </c>
      <c r="H31" s="262">
        <v>33</v>
      </c>
      <c r="I31" s="262" t="s">
        <v>341</v>
      </c>
      <c r="J31" s="263" t="s">
        <v>342</v>
      </c>
      <c r="K31" s="204"/>
      <c r="L31" s="212">
        <v>27</v>
      </c>
      <c r="M31" s="213"/>
      <c r="N31" s="213"/>
      <c r="O31" s="214"/>
      <c r="P31" s="204"/>
      <c r="Q31" s="212">
        <v>27</v>
      </c>
      <c r="R31" s="213"/>
      <c r="S31" s="213"/>
      <c r="T31" s="214"/>
      <c r="U31" s="204"/>
      <c r="V31" s="212">
        <v>27</v>
      </c>
      <c r="W31" s="213"/>
      <c r="X31" s="213"/>
      <c r="Y31" s="214"/>
    </row>
    <row r="32" spans="2:25" ht="14.95" customHeight="1">
      <c r="B32" s="212">
        <v>28</v>
      </c>
      <c r="C32" s="213"/>
      <c r="D32" s="213"/>
      <c r="E32" s="214"/>
      <c r="F32" s="204"/>
      <c r="G32" s="212">
        <v>28</v>
      </c>
      <c r="H32" s="213"/>
      <c r="I32" s="213"/>
      <c r="J32" s="214"/>
      <c r="K32" s="204"/>
      <c r="L32" s="212">
        <v>28</v>
      </c>
      <c r="M32" s="213"/>
      <c r="N32" s="213"/>
      <c r="O32" s="214"/>
      <c r="P32" s="204"/>
      <c r="Q32" s="212">
        <v>28</v>
      </c>
      <c r="R32" s="213"/>
      <c r="S32" s="213"/>
      <c r="T32" s="214"/>
      <c r="U32" s="204"/>
      <c r="V32" s="212">
        <v>28</v>
      </c>
      <c r="W32" s="213"/>
      <c r="X32" s="213"/>
      <c r="Y32" s="214"/>
    </row>
    <row r="33" spans="2:25" ht="14.95" customHeight="1">
      <c r="B33" s="212">
        <v>29</v>
      </c>
      <c r="C33" s="213"/>
      <c r="D33" s="213"/>
      <c r="E33" s="214"/>
      <c r="F33" s="204"/>
      <c r="G33" s="212">
        <v>29</v>
      </c>
      <c r="H33" s="213"/>
      <c r="I33" s="213"/>
      <c r="J33" s="214"/>
      <c r="K33" s="204"/>
      <c r="L33" s="212">
        <v>29</v>
      </c>
      <c r="M33" s="213"/>
      <c r="N33" s="213"/>
      <c r="O33" s="214"/>
      <c r="P33" s="204"/>
      <c r="Q33" s="212">
        <v>29</v>
      </c>
      <c r="R33" s="213"/>
      <c r="S33" s="213"/>
      <c r="T33" s="214"/>
      <c r="U33" s="204"/>
      <c r="V33" s="212">
        <v>29</v>
      </c>
      <c r="W33" s="213"/>
      <c r="X33" s="213"/>
      <c r="Y33" s="214"/>
    </row>
    <row r="34" spans="2:25" ht="14.95" customHeight="1" thickBot="1">
      <c r="B34" s="215">
        <v>30</v>
      </c>
      <c r="C34" s="431" t="s">
        <v>338</v>
      </c>
      <c r="D34" s="432"/>
      <c r="E34" s="433"/>
      <c r="F34" s="204"/>
      <c r="G34" s="215">
        <v>30</v>
      </c>
      <c r="H34" s="431" t="s">
        <v>343</v>
      </c>
      <c r="I34" s="432"/>
      <c r="J34" s="433"/>
      <c r="K34" s="204"/>
      <c r="L34" s="215">
        <v>30</v>
      </c>
      <c r="M34" s="431" t="s">
        <v>338</v>
      </c>
      <c r="N34" s="432"/>
      <c r="O34" s="433"/>
      <c r="P34" s="204"/>
      <c r="Q34" s="215">
        <v>30</v>
      </c>
      <c r="R34" s="431" t="s">
        <v>343</v>
      </c>
      <c r="S34" s="432"/>
      <c r="T34" s="433"/>
      <c r="U34" s="204"/>
      <c r="V34" s="215">
        <v>30</v>
      </c>
      <c r="W34" s="431" t="s">
        <v>349</v>
      </c>
      <c r="X34" s="432"/>
      <c r="Y34" s="433"/>
    </row>
    <row r="36" spans="2:25">
      <c r="D36" s="216"/>
    </row>
    <row r="37" spans="2:25">
      <c r="D37" s="217"/>
    </row>
    <row r="38" spans="2:25">
      <c r="D38" s="217"/>
    </row>
    <row r="39" spans="2:25">
      <c r="D39" s="217"/>
    </row>
    <row r="40" spans="2:25">
      <c r="B40"/>
      <c r="C40"/>
      <c r="D40" s="217"/>
      <c r="E40"/>
    </row>
    <row r="41" spans="2:25">
      <c r="B41"/>
      <c r="C41"/>
      <c r="D41" s="217"/>
      <c r="E41"/>
    </row>
    <row r="42" spans="2:25">
      <c r="B42"/>
      <c r="C42"/>
      <c r="D42" s="217"/>
      <c r="E42"/>
    </row>
    <row r="43" spans="2:25">
      <c r="B43"/>
      <c r="C43"/>
      <c r="D43" s="217"/>
      <c r="E43"/>
    </row>
    <row r="44" spans="2:25">
      <c r="B44"/>
      <c r="C44"/>
      <c r="D44" s="217"/>
      <c r="E44"/>
    </row>
    <row r="45" spans="2:25">
      <c r="B45"/>
      <c r="C45"/>
      <c r="D45" s="217"/>
      <c r="E45"/>
    </row>
    <row r="46" spans="2:25">
      <c r="B46"/>
      <c r="C46"/>
      <c r="D46" s="217"/>
      <c r="E46"/>
    </row>
    <row r="47" spans="2:25">
      <c r="B47"/>
      <c r="C47"/>
      <c r="D47" s="217"/>
      <c r="E47"/>
    </row>
    <row r="48" spans="2:25">
      <c r="B48"/>
      <c r="C48"/>
      <c r="D48" s="217"/>
      <c r="E48"/>
    </row>
    <row r="49" spans="2:5">
      <c r="B49"/>
      <c r="C49"/>
      <c r="D49" s="217"/>
      <c r="E49"/>
    </row>
    <row r="50" spans="2:5">
      <c r="B50"/>
      <c r="C50"/>
      <c r="D50" s="217"/>
      <c r="E50"/>
    </row>
    <row r="51" spans="2:5">
      <c r="B51"/>
      <c r="C51"/>
      <c r="D51" s="217"/>
      <c r="E51"/>
    </row>
    <row r="52" spans="2:5">
      <c r="B52"/>
      <c r="C52"/>
      <c r="D52" s="217"/>
      <c r="E52"/>
    </row>
    <row r="53" spans="2:5">
      <c r="B53"/>
      <c r="C53"/>
      <c r="D53" s="217"/>
      <c r="E53"/>
    </row>
  </sheetData>
  <mergeCells count="10">
    <mergeCell ref="C2:E2"/>
    <mergeCell ref="H2:J2"/>
    <mergeCell ref="M2:O2"/>
    <mergeCell ref="R2:T2"/>
    <mergeCell ref="W2:Y2"/>
    <mergeCell ref="H34:J34"/>
    <mergeCell ref="C34:E34"/>
    <mergeCell ref="M34:O34"/>
    <mergeCell ref="R34:T34"/>
    <mergeCell ref="W34:Y3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20"/>
  <sheetViews>
    <sheetView showGridLines="0" zoomScaleNormal="100" workbookViewId="0">
      <selection activeCell="T34" sqref="T34"/>
    </sheetView>
  </sheetViews>
  <sheetFormatPr defaultRowHeight="14.3"/>
  <cols>
    <col min="1" max="1" width="1.875"/>
    <col min="2" max="13" width="0" hidden="1"/>
    <col min="14" max="14" width="1"/>
    <col min="15" max="15" width="12.25"/>
    <col min="16" max="16" width="25.375"/>
    <col min="17" max="20" width="6"/>
    <col min="21" max="21" width="8.375"/>
    <col min="22" max="22" width="6.125"/>
    <col min="23" max="23" width="10.75"/>
    <col min="24" max="24" width="12.875" customWidth="1"/>
    <col min="25" max="25" width="6.625"/>
    <col min="26" max="26" width="8.875" customWidth="1"/>
    <col min="27" max="27" width="8.75" customWidth="1"/>
    <col min="28" max="40" width="8.75" bestFit="1" customWidth="1"/>
    <col min="41" max="925" width="8.625"/>
  </cols>
  <sheetData>
    <row r="2" spans="2:29" ht="17.350000000000001" hidden="1" customHeight="1" thickBot="1">
      <c r="B2" s="440"/>
      <c r="C2" s="440"/>
      <c r="D2" s="441" t="s">
        <v>61</v>
      </c>
      <c r="E2" s="441"/>
      <c r="F2" s="442" t="s">
        <v>62</v>
      </c>
      <c r="G2" s="442"/>
      <c r="H2" s="443" t="s">
        <v>63</v>
      </c>
      <c r="O2" s="436" t="s">
        <v>158</v>
      </c>
      <c r="P2" s="437"/>
      <c r="Q2" s="437"/>
      <c r="R2" s="437"/>
      <c r="S2" s="437"/>
      <c r="T2" s="437"/>
      <c r="U2" s="437"/>
      <c r="V2" s="437"/>
      <c r="W2" s="437"/>
      <c r="X2" s="437"/>
      <c r="Y2" s="437"/>
    </row>
    <row r="3" spans="2:29" ht="17.350000000000001" hidden="1" customHeight="1" thickBot="1">
      <c r="B3" s="440"/>
      <c r="C3" s="440"/>
      <c r="D3" s="11" t="s">
        <v>56</v>
      </c>
      <c r="E3" s="12" t="s">
        <v>55</v>
      </c>
      <c r="F3" s="13" t="s">
        <v>56</v>
      </c>
      <c r="G3" s="12" t="s">
        <v>55</v>
      </c>
      <c r="H3" s="443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AA3" s="50">
        <v>26</v>
      </c>
      <c r="AB3" s="50">
        <v>27</v>
      </c>
    </row>
    <row r="4" spans="2:29" ht="17.350000000000001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AA4" s="198">
        <v>43379</v>
      </c>
      <c r="AB4" s="198">
        <v>43386</v>
      </c>
    </row>
    <row r="5" spans="2:29" ht="17.350000000000001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A5" s="50" t="s">
        <v>156</v>
      </c>
      <c r="AB5" s="50" t="s">
        <v>156</v>
      </c>
      <c r="AC5" s="1"/>
    </row>
    <row r="6" spans="2:29" ht="19.0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214</v>
      </c>
      <c r="Y6" s="49" t="s">
        <v>160</v>
      </c>
      <c r="AA6" s="50"/>
      <c r="AB6" s="50"/>
      <c r="AC6" s="1"/>
    </row>
    <row r="7" spans="2:29" ht="19.0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157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214</v>
      </c>
      <c r="Y7" s="57" t="s">
        <v>163</v>
      </c>
      <c r="AA7" s="50"/>
      <c r="AB7" s="50"/>
      <c r="AC7" s="1"/>
    </row>
    <row r="8" spans="2:29" ht="19.0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99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162</v>
      </c>
      <c r="Y8" s="66" t="s">
        <v>216</v>
      </c>
      <c r="AA8" s="197"/>
      <c r="AB8" s="197"/>
      <c r="AC8" s="1"/>
    </row>
    <row r="9" spans="2:29" ht="19.0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217</v>
      </c>
      <c r="Y9" s="57" t="s">
        <v>159</v>
      </c>
      <c r="AA9" s="50"/>
      <c r="AB9" s="50"/>
      <c r="AC9" s="1"/>
    </row>
    <row r="10" spans="2:29" ht="19.7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161</v>
      </c>
      <c r="Q10" s="196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215</v>
      </c>
      <c r="Y10" s="81" t="s">
        <v>73</v>
      </c>
      <c r="AA10" s="50"/>
      <c r="AB10" s="50"/>
      <c r="AC10" s="1"/>
    </row>
    <row r="11" spans="2:29" ht="19.7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C11" s="1"/>
    </row>
    <row r="12" spans="2:29" ht="18.7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36" t="s">
        <v>351</v>
      </c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AC12" s="1"/>
    </row>
    <row r="13" spans="2:29" ht="18.7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AC13" s="1"/>
    </row>
    <row r="14" spans="2:29" ht="18.7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</row>
    <row r="15" spans="2:29" ht="18.7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388</v>
      </c>
      <c r="Y15" s="15" t="s">
        <v>74</v>
      </c>
    </row>
    <row r="16" spans="2:29" ht="18.7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350</v>
      </c>
      <c r="Q16" s="345">
        <f>SUM(R16:T16)</f>
        <v>9</v>
      </c>
      <c r="R16" s="42">
        <v>7</v>
      </c>
      <c r="S16" s="43">
        <v>2</v>
      </c>
      <c r="T16" s="44">
        <v>0</v>
      </c>
      <c r="U16" s="355">
        <f>(R16+(T16*0.5))/Q16</f>
        <v>0.77777777777777779</v>
      </c>
      <c r="V16" s="232">
        <f>+(R16*3)+(T16*1)</f>
        <v>21</v>
      </c>
      <c r="W16" s="47" t="s">
        <v>75</v>
      </c>
      <c r="X16" s="356" t="s">
        <v>407</v>
      </c>
      <c r="Y16" s="44" t="s">
        <v>163</v>
      </c>
    </row>
    <row r="17" spans="2:29" ht="19.0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2</v>
      </c>
      <c r="P17" s="53" t="s">
        <v>79</v>
      </c>
      <c r="Q17" s="230">
        <f>SUM(R17:T17)</f>
        <v>10</v>
      </c>
      <c r="R17" s="55">
        <v>4</v>
      </c>
      <c r="S17" s="56">
        <v>6</v>
      </c>
      <c r="T17" s="57">
        <v>0</v>
      </c>
      <c r="U17" s="58">
        <f>(R17+(T17*0.5))/Q17</f>
        <v>0.4</v>
      </c>
      <c r="V17" s="233">
        <f>+(R17*3)+(T17*1)</f>
        <v>12</v>
      </c>
      <c r="W17" s="60">
        <f>((R16-R17)+(S17-S16))/2</f>
        <v>3.5</v>
      </c>
      <c r="X17" s="61" t="s">
        <v>393</v>
      </c>
      <c r="Y17" s="57" t="s">
        <v>160</v>
      </c>
    </row>
    <row r="18" spans="2:29" ht="19.7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57">
        <v>3</v>
      </c>
      <c r="P18" s="358" t="s">
        <v>77</v>
      </c>
      <c r="Q18" s="346">
        <f>SUM(R18:T18)</f>
        <v>9</v>
      </c>
      <c r="R18" s="359">
        <v>3</v>
      </c>
      <c r="S18" s="360">
        <v>6</v>
      </c>
      <c r="T18" s="361">
        <v>0</v>
      </c>
      <c r="U18" s="238">
        <f>(R18+(T18*0.5))/Q18</f>
        <v>0.33333333333333331</v>
      </c>
      <c r="V18" s="362">
        <f>+(R18*3)+(T18*1)</f>
        <v>9</v>
      </c>
      <c r="W18" s="363">
        <f>((R16-R18)+(S18-S16))/2</f>
        <v>4</v>
      </c>
      <c r="X18" s="364" t="s">
        <v>393</v>
      </c>
      <c r="Y18" s="361" t="s">
        <v>159</v>
      </c>
    </row>
    <row r="19" spans="2:29" ht="19.05" hidden="1">
      <c r="B19" s="109"/>
      <c r="C19" s="110">
        <v>42294</v>
      </c>
      <c r="D19" s="438" t="s">
        <v>59</v>
      </c>
      <c r="E19" s="438"/>
      <c r="F19" s="438"/>
      <c r="G19" s="438"/>
      <c r="H19" s="111"/>
      <c r="O19" s="347">
        <v>4</v>
      </c>
      <c r="P19" s="348" t="s">
        <v>77</v>
      </c>
      <c r="Q19" s="280">
        <f>+R19+S19+T19</f>
        <v>20</v>
      </c>
      <c r="R19" s="229">
        <v>6</v>
      </c>
      <c r="S19" s="349">
        <v>13</v>
      </c>
      <c r="T19" s="350">
        <v>1</v>
      </c>
      <c r="U19" s="351">
        <f>(R19+(T19*0.5))/Q19</f>
        <v>0.32500000000000001</v>
      </c>
      <c r="V19" s="352">
        <f>+(R19*3)+(T19*1)</f>
        <v>19</v>
      </c>
      <c r="W19" s="353">
        <f>((R16-R19)+(S19-S16))/2</f>
        <v>6</v>
      </c>
      <c r="X19" s="354" t="s">
        <v>346</v>
      </c>
      <c r="Y19" s="350" t="s">
        <v>163</v>
      </c>
      <c r="AC19" s="1"/>
    </row>
    <row r="20" spans="2:29" ht="19.7" hidden="1" thickBot="1">
      <c r="B20" s="112"/>
      <c r="C20" s="113">
        <v>42301</v>
      </c>
      <c r="D20" s="439" t="s">
        <v>60</v>
      </c>
      <c r="E20" s="439"/>
      <c r="F20" s="439"/>
      <c r="G20" s="439"/>
      <c r="H20" s="114"/>
      <c r="O20" s="77">
        <v>4</v>
      </c>
      <c r="P20" s="78" t="s">
        <v>79</v>
      </c>
      <c r="Q20" s="231">
        <f t="shared" ref="Q20" si="1">+R20+S20+T20</f>
        <v>20</v>
      </c>
      <c r="R20" s="79">
        <v>6</v>
      </c>
      <c r="S20" s="80">
        <v>14</v>
      </c>
      <c r="T20" s="81">
        <v>0</v>
      </c>
      <c r="U20" s="238">
        <f>(R20+(T20*0.5))/Q20</f>
        <v>0.3</v>
      </c>
      <c r="V20" s="242">
        <f>+(R20*3)+(T20*1)</f>
        <v>18</v>
      </c>
      <c r="W20" s="239">
        <f>((R16-R20)+(S20-S16))/2</f>
        <v>6.5</v>
      </c>
      <c r="X20" s="240" t="s">
        <v>218</v>
      </c>
      <c r="Y20" s="241" t="s">
        <v>213</v>
      </c>
      <c r="AC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0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8:X19 X16:X17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99"/>
  <sheetViews>
    <sheetView topLeftCell="A67" zoomScale="85" zoomScaleNormal="85" workbookViewId="0"/>
  </sheetViews>
  <sheetFormatPr defaultColWidth="8.875" defaultRowHeight="19.05"/>
  <cols>
    <col min="1" max="1" width="2.25" style="115" customWidth="1"/>
    <col min="2" max="3" width="8.875" style="115"/>
    <col min="4" max="4" width="26.625" style="115" customWidth="1"/>
    <col min="5" max="14" width="9.125" style="115"/>
    <col min="15" max="15" width="10.75" style="115" bestFit="1" customWidth="1"/>
    <col min="16" max="17" width="9.125" style="115"/>
    <col min="18" max="18" width="14.125" style="115" bestFit="1" customWidth="1"/>
    <col min="19" max="23" width="9.125" style="115"/>
    <col min="24" max="24" width="13.375" style="115" bestFit="1" customWidth="1"/>
    <col min="25" max="25" width="14.125" style="115" bestFit="1" customWidth="1"/>
    <col min="26" max="16384" width="8.875" style="115"/>
  </cols>
  <sheetData>
    <row r="3" spans="2:25" ht="25.85">
      <c r="B3" s="235"/>
      <c r="C3" s="444" t="s">
        <v>79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</row>
    <row r="5" spans="2:25">
      <c r="C5" s="182" t="s">
        <v>6</v>
      </c>
      <c r="D5" s="183" t="s">
        <v>7</v>
      </c>
      <c r="E5" s="184" t="s">
        <v>66</v>
      </c>
      <c r="F5" s="184" t="s">
        <v>80</v>
      </c>
      <c r="G5" s="184" t="s">
        <v>81</v>
      </c>
      <c r="H5" s="184" t="s">
        <v>82</v>
      </c>
      <c r="I5" s="184" t="s">
        <v>83</v>
      </c>
      <c r="J5" s="184" t="s">
        <v>84</v>
      </c>
      <c r="K5" s="184" t="s">
        <v>85</v>
      </c>
      <c r="L5" s="184" t="s">
        <v>86</v>
      </c>
      <c r="M5" s="184" t="s">
        <v>87</v>
      </c>
      <c r="N5" s="184" t="s">
        <v>88</v>
      </c>
      <c r="O5" s="184" t="s">
        <v>89</v>
      </c>
      <c r="P5" s="184" t="s">
        <v>1</v>
      </c>
      <c r="Q5" s="184" t="s">
        <v>90</v>
      </c>
      <c r="R5" s="184" t="s">
        <v>91</v>
      </c>
      <c r="S5" s="184" t="s">
        <v>92</v>
      </c>
      <c r="T5" s="184" t="s">
        <v>93</v>
      </c>
      <c r="U5" s="184" t="s">
        <v>94</v>
      </c>
      <c r="V5" s="184" t="s">
        <v>95</v>
      </c>
      <c r="W5" s="184" t="s">
        <v>96</v>
      </c>
      <c r="X5" s="184" t="s">
        <v>97</v>
      </c>
      <c r="Y5" s="185" t="s">
        <v>98</v>
      </c>
    </row>
    <row r="6" spans="2:25" ht="23.8">
      <c r="C6" s="322" t="s">
        <v>6</v>
      </c>
      <c r="D6" s="148" t="s">
        <v>7</v>
      </c>
      <c r="E6" s="323" t="s">
        <v>99</v>
      </c>
      <c r="F6" s="324" t="s">
        <v>100</v>
      </c>
      <c r="G6" s="325" t="s">
        <v>101</v>
      </c>
      <c r="H6" s="323" t="s">
        <v>102</v>
      </c>
      <c r="I6" s="326" t="s">
        <v>103</v>
      </c>
      <c r="J6" s="323" t="s">
        <v>104</v>
      </c>
      <c r="K6" s="327" t="s">
        <v>105</v>
      </c>
      <c r="L6" s="323" t="s">
        <v>106</v>
      </c>
      <c r="M6" s="323" t="s">
        <v>107</v>
      </c>
      <c r="N6" s="323" t="s">
        <v>108</v>
      </c>
      <c r="O6" s="328" t="s">
        <v>109</v>
      </c>
      <c r="P6" s="323" t="s">
        <v>110</v>
      </c>
      <c r="Q6" s="323" t="s">
        <v>111</v>
      </c>
      <c r="R6" s="323" t="s">
        <v>112</v>
      </c>
      <c r="S6" s="323" t="s">
        <v>113</v>
      </c>
      <c r="T6" s="327" t="s">
        <v>114</v>
      </c>
      <c r="U6" s="326" t="s">
        <v>115</v>
      </c>
      <c r="V6" s="329" t="s">
        <v>116</v>
      </c>
      <c r="W6" s="329" t="s">
        <v>117</v>
      </c>
      <c r="X6" s="329" t="s">
        <v>118</v>
      </c>
      <c r="Y6" s="330" t="s">
        <v>119</v>
      </c>
    </row>
    <row r="7" spans="2:25" s="272" customFormat="1">
      <c r="C7" s="265">
        <v>40</v>
      </c>
      <c r="D7" s="265" t="s">
        <v>408</v>
      </c>
      <c r="E7" s="265">
        <v>1</v>
      </c>
      <c r="F7" s="265">
        <v>5</v>
      </c>
      <c r="G7" s="265">
        <v>4</v>
      </c>
      <c r="H7" s="265">
        <v>3</v>
      </c>
      <c r="I7" s="265">
        <v>3</v>
      </c>
      <c r="J7" s="265">
        <v>2</v>
      </c>
      <c r="K7" s="265">
        <v>0</v>
      </c>
      <c r="L7" s="265">
        <v>1</v>
      </c>
      <c r="M7" s="265">
        <v>0</v>
      </c>
      <c r="N7" s="265">
        <v>1</v>
      </c>
      <c r="O7" s="267">
        <v>0.75</v>
      </c>
      <c r="P7" s="265">
        <v>1</v>
      </c>
      <c r="Q7" s="265">
        <v>0</v>
      </c>
      <c r="R7" s="265">
        <v>0</v>
      </c>
      <c r="S7" s="265">
        <v>0</v>
      </c>
      <c r="T7" s="265">
        <v>0</v>
      </c>
      <c r="U7" s="265">
        <v>0</v>
      </c>
      <c r="V7" s="267">
        <v>0.8</v>
      </c>
      <c r="W7" s="267">
        <v>1.25</v>
      </c>
      <c r="X7" s="267">
        <v>2.0499999999999998</v>
      </c>
      <c r="Y7" s="267">
        <v>1</v>
      </c>
    </row>
    <row r="8" spans="2:25" s="272" customFormat="1">
      <c r="C8" s="265">
        <v>51</v>
      </c>
      <c r="D8" s="265" t="s">
        <v>409</v>
      </c>
      <c r="E8" s="265">
        <v>1</v>
      </c>
      <c r="F8" s="265">
        <v>4</v>
      </c>
      <c r="G8" s="265">
        <v>3</v>
      </c>
      <c r="H8" s="265">
        <v>1</v>
      </c>
      <c r="I8" s="265">
        <v>2</v>
      </c>
      <c r="J8" s="265">
        <v>2</v>
      </c>
      <c r="K8" s="265">
        <v>0</v>
      </c>
      <c r="L8" s="265">
        <v>0</v>
      </c>
      <c r="M8" s="265">
        <v>0</v>
      </c>
      <c r="N8" s="265">
        <v>3</v>
      </c>
      <c r="O8" s="267">
        <v>0.66700000000000004</v>
      </c>
      <c r="P8" s="265">
        <v>1</v>
      </c>
      <c r="Q8" s="265">
        <v>1</v>
      </c>
      <c r="R8" s="265">
        <v>0</v>
      </c>
      <c r="S8" s="265">
        <v>0</v>
      </c>
      <c r="T8" s="265">
        <v>0</v>
      </c>
      <c r="U8" s="265">
        <v>0</v>
      </c>
      <c r="V8" s="267">
        <v>0.75</v>
      </c>
      <c r="W8" s="267">
        <v>0.66700000000000004</v>
      </c>
      <c r="X8" s="267">
        <v>1.417</v>
      </c>
      <c r="Y8" s="267">
        <v>1</v>
      </c>
    </row>
    <row r="9" spans="2:25" s="272" customFormat="1" ht="17.5" customHeight="1">
      <c r="C9" s="265">
        <v>5</v>
      </c>
      <c r="D9" s="265" t="s">
        <v>410</v>
      </c>
      <c r="E9" s="265">
        <v>7</v>
      </c>
      <c r="F9" s="265">
        <v>30</v>
      </c>
      <c r="G9" s="265">
        <v>27</v>
      </c>
      <c r="H9" s="265">
        <v>15</v>
      </c>
      <c r="I9" s="265">
        <v>15</v>
      </c>
      <c r="J9" s="265">
        <v>8</v>
      </c>
      <c r="K9" s="265">
        <v>4</v>
      </c>
      <c r="L9" s="265">
        <v>3</v>
      </c>
      <c r="M9" s="265">
        <v>0</v>
      </c>
      <c r="N9" s="265">
        <v>14</v>
      </c>
      <c r="O9" s="267">
        <v>0.55600000000000005</v>
      </c>
      <c r="P9" s="265">
        <v>3</v>
      </c>
      <c r="Q9" s="265">
        <v>2</v>
      </c>
      <c r="R9" s="265">
        <v>0</v>
      </c>
      <c r="S9" s="265">
        <v>4</v>
      </c>
      <c r="T9" s="265">
        <v>0</v>
      </c>
      <c r="U9" s="265">
        <v>0</v>
      </c>
      <c r="V9" s="267">
        <v>0.6</v>
      </c>
      <c r="W9" s="267">
        <v>0.92600000000000005</v>
      </c>
      <c r="X9" s="267">
        <v>1.526</v>
      </c>
      <c r="Y9" s="267">
        <v>0.55600000000000005</v>
      </c>
    </row>
    <row r="10" spans="2:25" s="272" customFormat="1" ht="17.5" customHeight="1">
      <c r="C10" s="265">
        <v>19</v>
      </c>
      <c r="D10" s="265" t="s">
        <v>411</v>
      </c>
      <c r="E10" s="265">
        <v>2</v>
      </c>
      <c r="F10" s="265">
        <v>11</v>
      </c>
      <c r="G10" s="265">
        <v>9</v>
      </c>
      <c r="H10" s="265">
        <v>6</v>
      </c>
      <c r="I10" s="265">
        <v>5</v>
      </c>
      <c r="J10" s="265">
        <v>2</v>
      </c>
      <c r="K10" s="265">
        <v>1</v>
      </c>
      <c r="L10" s="265">
        <v>2</v>
      </c>
      <c r="M10" s="265">
        <v>0</v>
      </c>
      <c r="N10" s="265">
        <v>4</v>
      </c>
      <c r="O10" s="267">
        <v>0.55600000000000005</v>
      </c>
      <c r="P10" s="265">
        <v>0</v>
      </c>
      <c r="Q10" s="265">
        <v>1</v>
      </c>
      <c r="R10" s="265">
        <v>2</v>
      </c>
      <c r="S10" s="265">
        <v>1</v>
      </c>
      <c r="T10" s="265">
        <v>0</v>
      </c>
      <c r="U10" s="265">
        <v>0</v>
      </c>
      <c r="V10" s="267">
        <v>0.63600000000000001</v>
      </c>
      <c r="W10" s="267">
        <v>1.111</v>
      </c>
      <c r="X10" s="267">
        <v>1.7470000000000001</v>
      </c>
      <c r="Y10" s="267">
        <v>0.6</v>
      </c>
    </row>
    <row r="11" spans="2:25" s="272" customFormat="1" ht="17.5" customHeight="1">
      <c r="C11" s="265">
        <v>23</v>
      </c>
      <c r="D11" s="265" t="s">
        <v>354</v>
      </c>
      <c r="E11" s="265">
        <v>3</v>
      </c>
      <c r="F11" s="265">
        <v>13</v>
      </c>
      <c r="G11" s="265">
        <v>11</v>
      </c>
      <c r="H11" s="265">
        <v>5</v>
      </c>
      <c r="I11" s="265">
        <v>6</v>
      </c>
      <c r="J11" s="265">
        <v>4</v>
      </c>
      <c r="K11" s="265">
        <v>2</v>
      </c>
      <c r="L11" s="265">
        <v>0</v>
      </c>
      <c r="M11" s="265">
        <v>0</v>
      </c>
      <c r="N11" s="265">
        <v>7</v>
      </c>
      <c r="O11" s="267">
        <v>0.54500000000000004</v>
      </c>
      <c r="P11" s="265">
        <v>1</v>
      </c>
      <c r="Q11" s="265">
        <v>0</v>
      </c>
      <c r="R11" s="265">
        <v>1</v>
      </c>
      <c r="S11" s="265">
        <v>2</v>
      </c>
      <c r="T11" s="265">
        <v>0</v>
      </c>
      <c r="U11" s="265">
        <v>0</v>
      </c>
      <c r="V11" s="267">
        <v>0.61499999999999999</v>
      </c>
      <c r="W11" s="267">
        <v>0.72699999999999998</v>
      </c>
      <c r="X11" s="267">
        <v>1.343</v>
      </c>
      <c r="Y11" s="267">
        <v>0.6</v>
      </c>
    </row>
    <row r="12" spans="2:25" s="272" customFormat="1" ht="17.5" customHeight="1">
      <c r="C12" s="265">
        <v>47</v>
      </c>
      <c r="D12" s="265" t="s">
        <v>356</v>
      </c>
      <c r="E12" s="265">
        <v>7</v>
      </c>
      <c r="F12" s="265">
        <v>32</v>
      </c>
      <c r="G12" s="265">
        <v>26</v>
      </c>
      <c r="H12" s="265">
        <v>9</v>
      </c>
      <c r="I12" s="265">
        <v>12</v>
      </c>
      <c r="J12" s="265">
        <v>10</v>
      </c>
      <c r="K12" s="265">
        <v>2</v>
      </c>
      <c r="L12" s="265">
        <v>0</v>
      </c>
      <c r="M12" s="265">
        <v>0</v>
      </c>
      <c r="N12" s="265">
        <v>9</v>
      </c>
      <c r="O12" s="267">
        <v>0.46200000000000002</v>
      </c>
      <c r="P12" s="265">
        <v>6</v>
      </c>
      <c r="Q12" s="265">
        <v>4</v>
      </c>
      <c r="R12" s="265">
        <v>0</v>
      </c>
      <c r="S12" s="265">
        <v>10</v>
      </c>
      <c r="T12" s="265">
        <v>1</v>
      </c>
      <c r="U12" s="265">
        <v>0</v>
      </c>
      <c r="V12" s="267">
        <v>0.56299999999999994</v>
      </c>
      <c r="W12" s="267">
        <v>0.53800000000000003</v>
      </c>
      <c r="X12" s="267">
        <v>1.101</v>
      </c>
      <c r="Y12" s="267">
        <v>0.46200000000000002</v>
      </c>
    </row>
    <row r="13" spans="2:25" s="272" customFormat="1" ht="17.5" customHeight="1">
      <c r="C13" s="265">
        <v>37</v>
      </c>
      <c r="D13" s="265" t="s">
        <v>413</v>
      </c>
      <c r="E13" s="265">
        <v>9</v>
      </c>
      <c r="F13" s="265">
        <v>41</v>
      </c>
      <c r="G13" s="265">
        <v>27</v>
      </c>
      <c r="H13" s="265">
        <v>16</v>
      </c>
      <c r="I13" s="265">
        <v>11</v>
      </c>
      <c r="J13" s="265">
        <v>7</v>
      </c>
      <c r="K13" s="265">
        <v>2</v>
      </c>
      <c r="L13" s="265">
        <v>2</v>
      </c>
      <c r="M13" s="265">
        <v>0</v>
      </c>
      <c r="N13" s="265">
        <v>6</v>
      </c>
      <c r="O13" s="267">
        <v>0.40699999999999997</v>
      </c>
      <c r="P13" s="265">
        <v>13</v>
      </c>
      <c r="Q13" s="265">
        <v>5</v>
      </c>
      <c r="R13" s="265">
        <v>0</v>
      </c>
      <c r="S13" s="265">
        <v>3</v>
      </c>
      <c r="T13" s="265">
        <v>0</v>
      </c>
      <c r="U13" s="265">
        <v>1</v>
      </c>
      <c r="V13" s="267">
        <v>0.58499999999999996</v>
      </c>
      <c r="W13" s="267">
        <v>0.63</v>
      </c>
      <c r="X13" s="267">
        <v>1.2150000000000001</v>
      </c>
      <c r="Y13" s="267">
        <v>0.5</v>
      </c>
    </row>
    <row r="14" spans="2:25">
      <c r="C14" s="265">
        <v>9</v>
      </c>
      <c r="D14" s="265" t="s">
        <v>412</v>
      </c>
      <c r="E14" s="265">
        <v>2</v>
      </c>
      <c r="F14" s="265">
        <v>8</v>
      </c>
      <c r="G14" s="265">
        <v>5</v>
      </c>
      <c r="H14" s="265">
        <v>5</v>
      </c>
      <c r="I14" s="265">
        <v>2</v>
      </c>
      <c r="J14" s="265">
        <v>1</v>
      </c>
      <c r="K14" s="265">
        <v>0</v>
      </c>
      <c r="L14" s="265">
        <v>1</v>
      </c>
      <c r="M14" s="265">
        <v>0</v>
      </c>
      <c r="N14" s="265">
        <v>2</v>
      </c>
      <c r="O14" s="267">
        <v>0.4</v>
      </c>
      <c r="P14" s="265">
        <v>2</v>
      </c>
      <c r="Q14" s="265">
        <v>2</v>
      </c>
      <c r="R14" s="265">
        <v>1</v>
      </c>
      <c r="S14" s="265">
        <v>0</v>
      </c>
      <c r="T14" s="265">
        <v>0</v>
      </c>
      <c r="U14" s="265">
        <v>0</v>
      </c>
      <c r="V14" s="267">
        <v>0.625</v>
      </c>
      <c r="W14" s="267">
        <v>0.8</v>
      </c>
      <c r="X14" s="267">
        <v>1.425</v>
      </c>
      <c r="Y14" s="267">
        <v>0.25</v>
      </c>
    </row>
    <row r="15" spans="2:25" s="272" customFormat="1">
      <c r="C15" s="265">
        <v>2</v>
      </c>
      <c r="D15" s="265" t="s">
        <v>414</v>
      </c>
      <c r="E15" s="265">
        <v>10</v>
      </c>
      <c r="F15" s="265">
        <v>44</v>
      </c>
      <c r="G15" s="265">
        <v>40</v>
      </c>
      <c r="H15" s="265">
        <v>13</v>
      </c>
      <c r="I15" s="265">
        <v>15</v>
      </c>
      <c r="J15" s="265">
        <v>12</v>
      </c>
      <c r="K15" s="265">
        <v>1</v>
      </c>
      <c r="L15" s="265">
        <v>2</v>
      </c>
      <c r="M15" s="265">
        <v>0</v>
      </c>
      <c r="N15" s="265">
        <v>19</v>
      </c>
      <c r="O15" s="267">
        <v>0.375</v>
      </c>
      <c r="P15" s="265">
        <v>3</v>
      </c>
      <c r="Q15" s="265">
        <v>7</v>
      </c>
      <c r="R15" s="265">
        <v>0</v>
      </c>
      <c r="S15" s="265">
        <v>3</v>
      </c>
      <c r="T15" s="265">
        <v>0</v>
      </c>
      <c r="U15" s="265">
        <v>1</v>
      </c>
      <c r="V15" s="267">
        <v>0.40899999999999997</v>
      </c>
      <c r="W15" s="267">
        <v>0.5</v>
      </c>
      <c r="X15" s="267">
        <v>0.90900000000000003</v>
      </c>
      <c r="Y15" s="267">
        <v>0.35699999999999998</v>
      </c>
    </row>
    <row r="16" spans="2:25" s="272" customFormat="1">
      <c r="C16" s="265">
        <v>24</v>
      </c>
      <c r="D16" s="265" t="s">
        <v>357</v>
      </c>
      <c r="E16" s="265">
        <v>8</v>
      </c>
      <c r="F16" s="265">
        <v>37</v>
      </c>
      <c r="G16" s="265">
        <v>30</v>
      </c>
      <c r="H16" s="265">
        <v>16</v>
      </c>
      <c r="I16" s="265">
        <v>11</v>
      </c>
      <c r="J16" s="265">
        <v>9</v>
      </c>
      <c r="K16" s="265">
        <v>1</v>
      </c>
      <c r="L16" s="265">
        <v>1</v>
      </c>
      <c r="M16" s="265">
        <v>0</v>
      </c>
      <c r="N16" s="265">
        <v>7</v>
      </c>
      <c r="O16" s="267">
        <v>0.36699999999999999</v>
      </c>
      <c r="P16" s="265">
        <v>7</v>
      </c>
      <c r="Q16" s="265">
        <v>4</v>
      </c>
      <c r="R16" s="265">
        <v>0</v>
      </c>
      <c r="S16" s="265">
        <v>5</v>
      </c>
      <c r="T16" s="265">
        <v>0</v>
      </c>
      <c r="U16" s="265">
        <v>0</v>
      </c>
      <c r="V16" s="267">
        <v>0.48599999999999999</v>
      </c>
      <c r="W16" s="267">
        <v>0.46700000000000003</v>
      </c>
      <c r="X16" s="267">
        <v>0.95299999999999996</v>
      </c>
      <c r="Y16" s="267">
        <v>0.46200000000000002</v>
      </c>
    </row>
    <row r="17" spans="3:29" s="272" customFormat="1">
      <c r="C17" s="265">
        <v>12</v>
      </c>
      <c r="D17" s="265" t="s">
        <v>415</v>
      </c>
      <c r="E17" s="265">
        <v>7</v>
      </c>
      <c r="F17" s="265">
        <v>25</v>
      </c>
      <c r="G17" s="265">
        <v>24</v>
      </c>
      <c r="H17" s="265">
        <v>6</v>
      </c>
      <c r="I17" s="265">
        <v>7</v>
      </c>
      <c r="J17" s="265">
        <v>7</v>
      </c>
      <c r="K17" s="265">
        <v>0</v>
      </c>
      <c r="L17" s="265">
        <v>0</v>
      </c>
      <c r="M17" s="265">
        <v>0</v>
      </c>
      <c r="N17" s="265">
        <v>3</v>
      </c>
      <c r="O17" s="267">
        <v>0.29199999999999998</v>
      </c>
      <c r="P17" s="265">
        <v>1</v>
      </c>
      <c r="Q17" s="265">
        <v>2</v>
      </c>
      <c r="R17" s="265">
        <v>0</v>
      </c>
      <c r="S17" s="265">
        <v>2</v>
      </c>
      <c r="T17" s="265">
        <v>0</v>
      </c>
      <c r="U17" s="265">
        <v>0</v>
      </c>
      <c r="V17" s="267">
        <v>0.32</v>
      </c>
      <c r="W17" s="267">
        <v>0.29199999999999998</v>
      </c>
      <c r="X17" s="267">
        <v>0.61199999999999999</v>
      </c>
      <c r="Y17" s="267">
        <v>0.308</v>
      </c>
    </row>
    <row r="18" spans="3:29" s="272" customFormat="1">
      <c r="C18" s="265">
        <v>72</v>
      </c>
      <c r="D18" s="265" t="s">
        <v>358</v>
      </c>
      <c r="E18" s="265">
        <v>10</v>
      </c>
      <c r="F18" s="265">
        <v>42</v>
      </c>
      <c r="G18" s="265">
        <v>38</v>
      </c>
      <c r="H18" s="265">
        <v>10</v>
      </c>
      <c r="I18" s="265">
        <v>9</v>
      </c>
      <c r="J18" s="265">
        <v>7</v>
      </c>
      <c r="K18" s="265">
        <v>1</v>
      </c>
      <c r="L18" s="265">
        <v>1</v>
      </c>
      <c r="M18" s="265">
        <v>0</v>
      </c>
      <c r="N18" s="265">
        <v>9</v>
      </c>
      <c r="O18" s="267">
        <v>0.23699999999999999</v>
      </c>
      <c r="P18" s="265">
        <v>4</v>
      </c>
      <c r="Q18" s="265">
        <v>15</v>
      </c>
      <c r="R18" s="265">
        <v>0</v>
      </c>
      <c r="S18" s="265">
        <v>8</v>
      </c>
      <c r="T18" s="265">
        <v>0</v>
      </c>
      <c r="U18" s="265">
        <v>0</v>
      </c>
      <c r="V18" s="267">
        <v>0.31</v>
      </c>
      <c r="W18" s="267">
        <v>0.316</v>
      </c>
      <c r="X18" s="267">
        <v>0.625</v>
      </c>
      <c r="Y18" s="267">
        <v>0.34599999999999997</v>
      </c>
    </row>
    <row r="19" spans="3:29">
      <c r="C19" s="265">
        <v>61</v>
      </c>
      <c r="D19" s="265" t="s">
        <v>416</v>
      </c>
      <c r="E19" s="265">
        <v>3</v>
      </c>
      <c r="F19" s="265">
        <v>11</v>
      </c>
      <c r="G19" s="265">
        <v>10</v>
      </c>
      <c r="H19" s="265">
        <v>2</v>
      </c>
      <c r="I19" s="265">
        <v>2</v>
      </c>
      <c r="J19" s="265">
        <v>1</v>
      </c>
      <c r="K19" s="265">
        <v>1</v>
      </c>
      <c r="L19" s="265">
        <v>0</v>
      </c>
      <c r="M19" s="265">
        <v>0</v>
      </c>
      <c r="N19" s="265">
        <v>2</v>
      </c>
      <c r="O19" s="267">
        <v>0.2</v>
      </c>
      <c r="P19" s="265">
        <v>1</v>
      </c>
      <c r="Q19" s="265">
        <v>3</v>
      </c>
      <c r="R19" s="265">
        <v>0</v>
      </c>
      <c r="S19" s="265">
        <v>0</v>
      </c>
      <c r="T19" s="265">
        <v>0</v>
      </c>
      <c r="U19" s="265">
        <v>0</v>
      </c>
      <c r="V19" s="267">
        <v>0.27300000000000002</v>
      </c>
      <c r="W19" s="267">
        <v>0.3</v>
      </c>
      <c r="X19" s="267">
        <v>0.57299999999999995</v>
      </c>
      <c r="Y19" s="267">
        <v>0.2</v>
      </c>
    </row>
    <row r="20" spans="3:29">
      <c r="C20" s="265">
        <v>42</v>
      </c>
      <c r="D20" s="265" t="s">
        <v>417</v>
      </c>
      <c r="E20" s="265">
        <v>10</v>
      </c>
      <c r="F20" s="265">
        <v>42</v>
      </c>
      <c r="G20" s="265">
        <v>37</v>
      </c>
      <c r="H20" s="265">
        <v>12</v>
      </c>
      <c r="I20" s="265">
        <v>7</v>
      </c>
      <c r="J20" s="265">
        <v>6</v>
      </c>
      <c r="K20" s="265">
        <v>0</v>
      </c>
      <c r="L20" s="265">
        <v>1</v>
      </c>
      <c r="M20" s="265">
        <v>0</v>
      </c>
      <c r="N20" s="265">
        <v>9</v>
      </c>
      <c r="O20" s="267">
        <v>0.189</v>
      </c>
      <c r="P20" s="265">
        <v>3</v>
      </c>
      <c r="Q20" s="265">
        <v>7</v>
      </c>
      <c r="R20" s="265">
        <v>2</v>
      </c>
      <c r="S20" s="265">
        <v>5</v>
      </c>
      <c r="T20" s="265">
        <v>0</v>
      </c>
      <c r="U20" s="265">
        <v>0</v>
      </c>
      <c r="V20" s="267">
        <v>0.28599999999999998</v>
      </c>
      <c r="W20" s="267">
        <v>0.24299999999999999</v>
      </c>
      <c r="X20" s="267">
        <v>0.52900000000000003</v>
      </c>
      <c r="Y20" s="267">
        <v>0.222</v>
      </c>
    </row>
    <row r="21" spans="3:29" ht="18.7" customHeight="1">
      <c r="C21" s="265">
        <v>78</v>
      </c>
      <c r="D21" s="265" t="s">
        <v>418</v>
      </c>
      <c r="E21" s="265">
        <v>4</v>
      </c>
      <c r="F21" s="265">
        <v>13</v>
      </c>
      <c r="G21" s="265">
        <v>9</v>
      </c>
      <c r="H21" s="265">
        <v>2</v>
      </c>
      <c r="I21" s="265">
        <v>1</v>
      </c>
      <c r="J21" s="265">
        <v>1</v>
      </c>
      <c r="K21" s="265">
        <v>0</v>
      </c>
      <c r="L21" s="265">
        <v>0</v>
      </c>
      <c r="M21" s="265">
        <v>0</v>
      </c>
      <c r="N21" s="265">
        <v>3</v>
      </c>
      <c r="O21" s="267">
        <v>0.111</v>
      </c>
      <c r="P21" s="265">
        <v>3</v>
      </c>
      <c r="Q21" s="265">
        <v>5</v>
      </c>
      <c r="R21" s="265">
        <v>1</v>
      </c>
      <c r="S21" s="265">
        <v>1</v>
      </c>
      <c r="T21" s="265">
        <v>0</v>
      </c>
      <c r="U21" s="265">
        <v>0</v>
      </c>
      <c r="V21" s="267">
        <v>0.38500000000000001</v>
      </c>
      <c r="W21" s="267">
        <v>0.111</v>
      </c>
      <c r="X21" s="267">
        <v>0.496</v>
      </c>
      <c r="Y21" s="267">
        <v>0</v>
      </c>
    </row>
    <row r="22" spans="3:29" ht="18.7" customHeight="1" thickBot="1">
      <c r="C22" s="265">
        <v>10</v>
      </c>
      <c r="D22" s="265" t="s">
        <v>419</v>
      </c>
      <c r="E22" s="265">
        <v>3</v>
      </c>
      <c r="F22" s="265">
        <v>7</v>
      </c>
      <c r="G22" s="265">
        <v>6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  <c r="O22" s="267">
        <v>0</v>
      </c>
      <c r="P22" s="265">
        <v>1</v>
      </c>
      <c r="Q22" s="265">
        <v>6</v>
      </c>
      <c r="R22" s="265">
        <v>0</v>
      </c>
      <c r="S22" s="265">
        <v>0</v>
      </c>
      <c r="T22" s="265">
        <v>0</v>
      </c>
      <c r="U22" s="265">
        <v>0</v>
      </c>
      <c r="V22" s="267">
        <v>0.14299999999999999</v>
      </c>
      <c r="W22" s="267">
        <v>0</v>
      </c>
      <c r="X22" s="267">
        <v>0.14299999999999999</v>
      </c>
      <c r="Y22" s="267">
        <v>0</v>
      </c>
    </row>
    <row r="23" spans="3:29" ht="19.7" thickTop="1">
      <c r="C23" s="412"/>
      <c r="D23" s="412" t="s">
        <v>355</v>
      </c>
      <c r="E23" s="412">
        <v>10</v>
      </c>
      <c r="F23" s="412">
        <v>386</v>
      </c>
      <c r="G23" s="412">
        <v>323</v>
      </c>
      <c r="H23" s="412">
        <v>127</v>
      </c>
      <c r="I23" s="412">
        <v>116</v>
      </c>
      <c r="J23" s="412">
        <v>86</v>
      </c>
      <c r="K23" s="412">
        <v>16</v>
      </c>
      <c r="L23" s="412">
        <v>14</v>
      </c>
      <c r="M23" s="412">
        <v>0</v>
      </c>
      <c r="N23" s="412">
        <v>104</v>
      </c>
      <c r="O23" s="413">
        <v>0.3591331269349845</v>
      </c>
      <c r="P23" s="412">
        <v>52</v>
      </c>
      <c r="Q23" s="412">
        <v>64</v>
      </c>
      <c r="R23" s="412">
        <v>9</v>
      </c>
      <c r="S23" s="412">
        <v>46</v>
      </c>
      <c r="T23" s="412">
        <v>2</v>
      </c>
      <c r="U23" s="412">
        <v>2</v>
      </c>
      <c r="V23" s="413">
        <v>0.45854922279792748</v>
      </c>
      <c r="W23" s="413">
        <v>0.49535603715170279</v>
      </c>
      <c r="X23" s="413">
        <v>0.95390525994963027</v>
      </c>
      <c r="Y23" s="413">
        <v>0.38797814207650272</v>
      </c>
    </row>
    <row r="24" spans="3:29" s="272" customFormat="1"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7"/>
      <c r="P24" s="271"/>
      <c r="Q24" s="265"/>
      <c r="R24" s="265"/>
      <c r="S24" s="265"/>
      <c r="T24" s="265"/>
      <c r="U24" s="265"/>
      <c r="V24" s="265"/>
      <c r="W24" s="267"/>
      <c r="X24" s="267"/>
      <c r="Y24" s="267"/>
      <c r="Z24" s="275"/>
      <c r="AC24" s="116"/>
    </row>
    <row r="25" spans="3:29" s="272" customFormat="1"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7"/>
      <c r="P25" s="271"/>
      <c r="Q25" s="265"/>
      <c r="R25" s="265"/>
      <c r="S25" s="265"/>
      <c r="T25" s="265"/>
      <c r="U25" s="265"/>
      <c r="V25" s="265"/>
      <c r="W25" s="267"/>
      <c r="X25" s="267"/>
      <c r="Y25" s="267"/>
      <c r="Z25" s="275"/>
      <c r="AC25" s="116"/>
    </row>
    <row r="26" spans="3:29"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7"/>
      <c r="P26" s="271"/>
      <c r="Q26" s="265"/>
      <c r="R26" s="265"/>
      <c r="S26" s="265"/>
      <c r="T26" s="265"/>
      <c r="U26" s="265"/>
      <c r="V26" s="265"/>
      <c r="W26" s="267"/>
      <c r="X26" s="267"/>
      <c r="Y26" s="267"/>
      <c r="Z26" s="181"/>
      <c r="AC26" s="116"/>
    </row>
    <row r="27" spans="3:29" s="219" customFormat="1">
      <c r="C27" s="220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2"/>
      <c r="P27" s="221"/>
      <c r="Q27" s="221"/>
      <c r="R27" s="221"/>
      <c r="S27" s="221"/>
      <c r="T27" s="221"/>
      <c r="U27" s="221"/>
      <c r="V27" s="222"/>
      <c r="W27" s="222"/>
      <c r="X27" s="222"/>
      <c r="Y27" s="222"/>
      <c r="Z27" s="218"/>
      <c r="AC27" s="223"/>
    </row>
    <row r="28" spans="3:29"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</row>
    <row r="29" spans="3:29"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</row>
    <row r="30" spans="3:29" ht="25.85">
      <c r="C30" s="444" t="s">
        <v>350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</row>
    <row r="31" spans="3:29">
      <c r="C31" s="116"/>
      <c r="D31" s="193"/>
      <c r="E31" s="193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3:29">
      <c r="C32" s="148" t="s">
        <v>6</v>
      </c>
      <c r="D32" s="148" t="s">
        <v>7</v>
      </c>
      <c r="E32" s="149" t="s">
        <v>66</v>
      </c>
      <c r="F32" s="149" t="s">
        <v>80</v>
      </c>
      <c r="G32" s="149" t="s">
        <v>81</v>
      </c>
      <c r="H32" s="149" t="s">
        <v>82</v>
      </c>
      <c r="I32" s="149" t="s">
        <v>83</v>
      </c>
      <c r="J32" s="149" t="s">
        <v>84</v>
      </c>
      <c r="K32" s="149" t="s">
        <v>85</v>
      </c>
      <c r="L32" s="149" t="s">
        <v>86</v>
      </c>
      <c r="M32" s="149" t="s">
        <v>87</v>
      </c>
      <c r="N32" s="149" t="s">
        <v>88</v>
      </c>
      <c r="O32" s="149" t="s">
        <v>89</v>
      </c>
      <c r="P32" s="149" t="s">
        <v>1</v>
      </c>
      <c r="Q32" s="149" t="s">
        <v>90</v>
      </c>
      <c r="R32" s="149" t="s">
        <v>91</v>
      </c>
      <c r="S32" s="149" t="s">
        <v>92</v>
      </c>
      <c r="T32" s="149" t="s">
        <v>93</v>
      </c>
      <c r="U32" s="149" t="s">
        <v>94</v>
      </c>
      <c r="V32" s="149" t="s">
        <v>95</v>
      </c>
      <c r="W32" s="149" t="s">
        <v>96</v>
      </c>
      <c r="X32" s="149" t="s">
        <v>97</v>
      </c>
      <c r="Y32" s="149" t="s">
        <v>98</v>
      </c>
    </row>
    <row r="33" spans="3:29" ht="23.8">
      <c r="C33" s="148" t="s">
        <v>6</v>
      </c>
      <c r="D33" s="148" t="s">
        <v>7</v>
      </c>
      <c r="E33" s="186" t="s">
        <v>99</v>
      </c>
      <c r="F33" s="187" t="s">
        <v>100</v>
      </c>
      <c r="G33" s="188" t="s">
        <v>101</v>
      </c>
      <c r="H33" s="186" t="s">
        <v>102</v>
      </c>
      <c r="I33" s="189" t="s">
        <v>103</v>
      </c>
      <c r="J33" s="186" t="s">
        <v>104</v>
      </c>
      <c r="K33" s="190" t="s">
        <v>105</v>
      </c>
      <c r="L33" s="186" t="s">
        <v>106</v>
      </c>
      <c r="M33" s="186" t="s">
        <v>107</v>
      </c>
      <c r="N33" s="186" t="s">
        <v>108</v>
      </c>
      <c r="O33" s="191" t="s">
        <v>109</v>
      </c>
      <c r="P33" s="186" t="s">
        <v>110</v>
      </c>
      <c r="Q33" s="186" t="s">
        <v>111</v>
      </c>
      <c r="R33" s="186" t="s">
        <v>112</v>
      </c>
      <c r="S33" s="186" t="s">
        <v>113</v>
      </c>
      <c r="T33" s="190" t="s">
        <v>114</v>
      </c>
      <c r="U33" s="189" t="s">
        <v>115</v>
      </c>
      <c r="V33" s="192" t="s">
        <v>116</v>
      </c>
      <c r="W33" s="192" t="s">
        <v>117</v>
      </c>
      <c r="X33" s="192" t="s">
        <v>118</v>
      </c>
      <c r="Y33" s="194" t="s">
        <v>119</v>
      </c>
    </row>
    <row r="34" spans="3:29">
      <c r="C34" s="265">
        <v>8</v>
      </c>
      <c r="D34" s="265" t="s">
        <v>362</v>
      </c>
      <c r="E34" s="265">
        <v>2</v>
      </c>
      <c r="F34" s="265">
        <v>9</v>
      </c>
      <c r="G34" s="265">
        <v>8</v>
      </c>
      <c r="H34" s="265">
        <v>4</v>
      </c>
      <c r="I34" s="265">
        <v>7</v>
      </c>
      <c r="J34" s="265">
        <v>6</v>
      </c>
      <c r="K34" s="265">
        <v>1</v>
      </c>
      <c r="L34" s="265">
        <v>0</v>
      </c>
      <c r="M34" s="265">
        <v>0</v>
      </c>
      <c r="N34" s="265">
        <v>5</v>
      </c>
      <c r="O34" s="267">
        <v>0.875</v>
      </c>
      <c r="P34" s="265">
        <v>1</v>
      </c>
      <c r="Q34" s="265">
        <v>0</v>
      </c>
      <c r="R34" s="265">
        <v>0</v>
      </c>
      <c r="S34" s="265">
        <v>4</v>
      </c>
      <c r="T34" s="265">
        <v>0</v>
      </c>
      <c r="U34" s="265">
        <v>0</v>
      </c>
      <c r="V34" s="267">
        <v>0.88900000000000001</v>
      </c>
      <c r="W34" s="267">
        <v>1</v>
      </c>
      <c r="X34" s="267">
        <v>1.889</v>
      </c>
      <c r="Y34" s="267">
        <v>1</v>
      </c>
      <c r="Z34" s="181"/>
      <c r="AC34" s="195"/>
    </row>
    <row r="35" spans="3:29">
      <c r="C35" s="265">
        <v>29</v>
      </c>
      <c r="D35" s="265" t="s">
        <v>420</v>
      </c>
      <c r="E35" s="265">
        <v>6</v>
      </c>
      <c r="F35" s="265">
        <v>26</v>
      </c>
      <c r="G35" s="265">
        <v>23</v>
      </c>
      <c r="H35" s="265">
        <v>13</v>
      </c>
      <c r="I35" s="265">
        <v>15</v>
      </c>
      <c r="J35" s="265">
        <v>10</v>
      </c>
      <c r="K35" s="265">
        <v>3</v>
      </c>
      <c r="L35" s="265">
        <v>0</v>
      </c>
      <c r="M35" s="265">
        <v>2</v>
      </c>
      <c r="N35" s="265">
        <v>13</v>
      </c>
      <c r="O35" s="267">
        <v>0.65200000000000002</v>
      </c>
      <c r="P35" s="265">
        <v>3</v>
      </c>
      <c r="Q35" s="265">
        <v>1</v>
      </c>
      <c r="R35" s="265">
        <v>0</v>
      </c>
      <c r="S35" s="265">
        <v>6</v>
      </c>
      <c r="T35" s="265">
        <v>0</v>
      </c>
      <c r="U35" s="265">
        <v>0</v>
      </c>
      <c r="V35" s="267">
        <v>0.69199999999999995</v>
      </c>
      <c r="W35" s="267">
        <v>1.0429999999999999</v>
      </c>
      <c r="X35" s="267">
        <v>1.736</v>
      </c>
      <c r="Y35" s="267">
        <v>0.61499999999999999</v>
      </c>
      <c r="Z35" s="181"/>
      <c r="AC35" s="195"/>
    </row>
    <row r="36" spans="3:29">
      <c r="C36" s="265">
        <v>6</v>
      </c>
      <c r="D36" s="265" t="s">
        <v>364</v>
      </c>
      <c r="E36" s="265">
        <v>5</v>
      </c>
      <c r="F36" s="265">
        <v>19</v>
      </c>
      <c r="G36" s="265">
        <v>11</v>
      </c>
      <c r="H36" s="265">
        <v>10</v>
      </c>
      <c r="I36" s="265">
        <v>7</v>
      </c>
      <c r="J36" s="265">
        <v>4</v>
      </c>
      <c r="K36" s="265">
        <v>0</v>
      </c>
      <c r="L36" s="265">
        <v>1</v>
      </c>
      <c r="M36" s="265">
        <v>2</v>
      </c>
      <c r="N36" s="265">
        <v>12</v>
      </c>
      <c r="O36" s="267">
        <v>0.63600000000000001</v>
      </c>
      <c r="P36" s="265">
        <v>7</v>
      </c>
      <c r="Q36" s="265">
        <v>3</v>
      </c>
      <c r="R36" s="265">
        <v>1</v>
      </c>
      <c r="S36" s="265">
        <v>3</v>
      </c>
      <c r="T36" s="265">
        <v>0</v>
      </c>
      <c r="U36" s="265">
        <v>0</v>
      </c>
      <c r="V36" s="267">
        <v>0.78900000000000003</v>
      </c>
      <c r="W36" s="267">
        <v>1.3640000000000001</v>
      </c>
      <c r="X36" s="267">
        <v>2.153</v>
      </c>
      <c r="Y36" s="267">
        <v>0.55600000000000005</v>
      </c>
      <c r="Z36" s="181"/>
      <c r="AC36" s="195"/>
    </row>
    <row r="37" spans="3:29" s="272" customFormat="1">
      <c r="C37" s="265">
        <v>42</v>
      </c>
      <c r="D37" s="265" t="s">
        <v>367</v>
      </c>
      <c r="E37" s="265">
        <v>9</v>
      </c>
      <c r="F37" s="265">
        <v>45</v>
      </c>
      <c r="G37" s="265">
        <v>30</v>
      </c>
      <c r="H37" s="265">
        <v>22</v>
      </c>
      <c r="I37" s="265">
        <v>18</v>
      </c>
      <c r="J37" s="265">
        <v>13</v>
      </c>
      <c r="K37" s="265">
        <v>3</v>
      </c>
      <c r="L37" s="265">
        <v>2</v>
      </c>
      <c r="M37" s="265">
        <v>0</v>
      </c>
      <c r="N37" s="265">
        <v>21</v>
      </c>
      <c r="O37" s="267">
        <v>0.6</v>
      </c>
      <c r="P37" s="265">
        <v>11</v>
      </c>
      <c r="Q37" s="265">
        <v>0</v>
      </c>
      <c r="R37" s="265">
        <v>4</v>
      </c>
      <c r="S37" s="265">
        <v>6</v>
      </c>
      <c r="T37" s="265">
        <v>0</v>
      </c>
      <c r="U37" s="265">
        <v>0</v>
      </c>
      <c r="V37" s="267">
        <v>0.73299999999999998</v>
      </c>
      <c r="W37" s="267">
        <v>0.83299999999999996</v>
      </c>
      <c r="X37" s="267">
        <v>1.5669999999999999</v>
      </c>
      <c r="Y37" s="267">
        <v>0.6</v>
      </c>
      <c r="Z37" s="275"/>
      <c r="AC37" s="195"/>
    </row>
    <row r="38" spans="3:29" s="272" customFormat="1">
      <c r="C38" s="265">
        <v>2</v>
      </c>
      <c r="D38" s="265" t="s">
        <v>365</v>
      </c>
      <c r="E38" s="265">
        <v>8</v>
      </c>
      <c r="F38" s="265">
        <v>36</v>
      </c>
      <c r="G38" s="265">
        <v>29</v>
      </c>
      <c r="H38" s="265">
        <v>20</v>
      </c>
      <c r="I38" s="265">
        <v>15</v>
      </c>
      <c r="J38" s="265">
        <v>9</v>
      </c>
      <c r="K38" s="265">
        <v>1</v>
      </c>
      <c r="L38" s="265">
        <v>5</v>
      </c>
      <c r="M38" s="265">
        <v>0</v>
      </c>
      <c r="N38" s="265">
        <v>16</v>
      </c>
      <c r="O38" s="267">
        <v>0.51700000000000002</v>
      </c>
      <c r="P38" s="265">
        <v>5</v>
      </c>
      <c r="Q38" s="265">
        <v>3</v>
      </c>
      <c r="R38" s="265">
        <v>2</v>
      </c>
      <c r="S38" s="265">
        <v>6</v>
      </c>
      <c r="T38" s="265">
        <v>0</v>
      </c>
      <c r="U38" s="265">
        <v>0</v>
      </c>
      <c r="V38" s="267">
        <v>0.61099999999999999</v>
      </c>
      <c r="W38" s="267">
        <v>0.89700000000000002</v>
      </c>
      <c r="X38" s="267">
        <v>1.508</v>
      </c>
      <c r="Y38" s="267">
        <v>0.59099999999999997</v>
      </c>
      <c r="Z38" s="275"/>
      <c r="AC38" s="195"/>
    </row>
    <row r="39" spans="3:29" s="272" customFormat="1">
      <c r="C39" s="265">
        <v>13</v>
      </c>
      <c r="D39" s="265" t="s">
        <v>421</v>
      </c>
      <c r="E39" s="265">
        <v>1</v>
      </c>
      <c r="F39" s="265">
        <v>4</v>
      </c>
      <c r="G39" s="265">
        <v>4</v>
      </c>
      <c r="H39" s="265">
        <v>3</v>
      </c>
      <c r="I39" s="265">
        <v>2</v>
      </c>
      <c r="J39" s="265">
        <v>2</v>
      </c>
      <c r="K39" s="265">
        <v>0</v>
      </c>
      <c r="L39" s="265">
        <v>0</v>
      </c>
      <c r="M39" s="265">
        <v>0</v>
      </c>
      <c r="N39" s="265">
        <v>1</v>
      </c>
      <c r="O39" s="267">
        <v>0.5</v>
      </c>
      <c r="P39" s="265">
        <v>0</v>
      </c>
      <c r="Q39" s="265">
        <v>0</v>
      </c>
      <c r="R39" s="265">
        <v>0</v>
      </c>
      <c r="S39" s="265">
        <v>0</v>
      </c>
      <c r="T39" s="265">
        <v>0</v>
      </c>
      <c r="U39" s="265">
        <v>0</v>
      </c>
      <c r="V39" s="267">
        <v>0.5</v>
      </c>
      <c r="W39" s="267">
        <v>0.5</v>
      </c>
      <c r="X39" s="267">
        <v>1</v>
      </c>
      <c r="Y39" s="267">
        <v>1</v>
      </c>
      <c r="Z39" s="275"/>
      <c r="AC39" s="195"/>
    </row>
    <row r="40" spans="3:29" s="272" customFormat="1">
      <c r="C40" s="265">
        <v>31</v>
      </c>
      <c r="D40" s="265" t="s">
        <v>369</v>
      </c>
      <c r="E40" s="265">
        <v>5</v>
      </c>
      <c r="F40" s="265">
        <v>24</v>
      </c>
      <c r="G40" s="265">
        <v>23</v>
      </c>
      <c r="H40" s="265">
        <v>14</v>
      </c>
      <c r="I40" s="265">
        <v>11</v>
      </c>
      <c r="J40" s="265">
        <v>7</v>
      </c>
      <c r="K40" s="265">
        <v>3</v>
      </c>
      <c r="L40" s="265">
        <v>0</v>
      </c>
      <c r="M40" s="265">
        <v>1</v>
      </c>
      <c r="N40" s="265">
        <v>7</v>
      </c>
      <c r="O40" s="267">
        <v>0.47799999999999998</v>
      </c>
      <c r="P40" s="265">
        <v>1</v>
      </c>
      <c r="Q40" s="265">
        <v>4</v>
      </c>
      <c r="R40" s="265">
        <v>0</v>
      </c>
      <c r="S40" s="265">
        <v>7</v>
      </c>
      <c r="T40" s="265">
        <v>0</v>
      </c>
      <c r="U40" s="265">
        <v>0</v>
      </c>
      <c r="V40" s="267">
        <v>0.5</v>
      </c>
      <c r="W40" s="267">
        <v>0.73899999999999999</v>
      </c>
      <c r="X40" s="267">
        <v>1.2390000000000001</v>
      </c>
      <c r="Y40" s="267">
        <v>0.41199999999999998</v>
      </c>
      <c r="Z40" s="275"/>
      <c r="AC40" s="195"/>
    </row>
    <row r="41" spans="3:29" s="272" customFormat="1">
      <c r="C41" s="265">
        <v>35</v>
      </c>
      <c r="D41" s="265" t="s">
        <v>422</v>
      </c>
      <c r="E41" s="265">
        <v>7</v>
      </c>
      <c r="F41" s="265">
        <v>27</v>
      </c>
      <c r="G41" s="265">
        <v>23</v>
      </c>
      <c r="H41" s="265">
        <v>13</v>
      </c>
      <c r="I41" s="265">
        <v>11</v>
      </c>
      <c r="J41" s="265">
        <v>6</v>
      </c>
      <c r="K41" s="265">
        <v>1</v>
      </c>
      <c r="L41" s="265">
        <v>3</v>
      </c>
      <c r="M41" s="265">
        <v>1</v>
      </c>
      <c r="N41" s="265">
        <v>12</v>
      </c>
      <c r="O41" s="267">
        <v>0.47799999999999998</v>
      </c>
      <c r="P41" s="265">
        <v>2</v>
      </c>
      <c r="Q41" s="265">
        <v>1</v>
      </c>
      <c r="R41" s="265">
        <v>1</v>
      </c>
      <c r="S41" s="265">
        <v>1</v>
      </c>
      <c r="T41" s="265">
        <v>0</v>
      </c>
      <c r="U41" s="265">
        <v>1</v>
      </c>
      <c r="V41" s="267">
        <v>0.51900000000000002</v>
      </c>
      <c r="W41" s="267">
        <v>0.91300000000000003</v>
      </c>
      <c r="X41" s="267">
        <v>1.4319999999999999</v>
      </c>
      <c r="Y41" s="267">
        <v>0.5</v>
      </c>
      <c r="Z41" s="275"/>
      <c r="AC41" s="195"/>
    </row>
    <row r="42" spans="3:29">
      <c r="C42" s="265">
        <v>50</v>
      </c>
      <c r="D42" s="265" t="s">
        <v>423</v>
      </c>
      <c r="E42" s="265">
        <v>5</v>
      </c>
      <c r="F42" s="265">
        <v>17</v>
      </c>
      <c r="G42" s="265">
        <v>13</v>
      </c>
      <c r="H42" s="265">
        <v>5</v>
      </c>
      <c r="I42" s="265">
        <v>6</v>
      </c>
      <c r="J42" s="265">
        <v>5</v>
      </c>
      <c r="K42" s="265">
        <v>1</v>
      </c>
      <c r="L42" s="265">
        <v>0</v>
      </c>
      <c r="M42" s="265">
        <v>0</v>
      </c>
      <c r="N42" s="265">
        <v>9</v>
      </c>
      <c r="O42" s="267">
        <v>0.46200000000000002</v>
      </c>
      <c r="P42" s="265">
        <v>4</v>
      </c>
      <c r="Q42" s="265">
        <v>0</v>
      </c>
      <c r="R42" s="265">
        <v>0</v>
      </c>
      <c r="S42" s="265">
        <v>0</v>
      </c>
      <c r="T42" s="265">
        <v>0</v>
      </c>
      <c r="U42" s="265">
        <v>0</v>
      </c>
      <c r="V42" s="267">
        <v>0.58799999999999997</v>
      </c>
      <c r="W42" s="267">
        <v>0.53800000000000003</v>
      </c>
      <c r="X42" s="267">
        <v>1.127</v>
      </c>
      <c r="Y42" s="267">
        <v>0.5</v>
      </c>
      <c r="Z42" s="181"/>
      <c r="AC42" s="195"/>
    </row>
    <row r="43" spans="3:29">
      <c r="C43" s="265">
        <v>19</v>
      </c>
      <c r="D43" s="265" t="s">
        <v>361</v>
      </c>
      <c r="E43" s="265">
        <v>7</v>
      </c>
      <c r="F43" s="265">
        <v>31</v>
      </c>
      <c r="G43" s="265">
        <v>23</v>
      </c>
      <c r="H43" s="265">
        <v>18</v>
      </c>
      <c r="I43" s="265">
        <v>9</v>
      </c>
      <c r="J43" s="265">
        <v>9</v>
      </c>
      <c r="K43" s="265">
        <v>0</v>
      </c>
      <c r="L43" s="265">
        <v>0</v>
      </c>
      <c r="M43" s="265">
        <v>0</v>
      </c>
      <c r="N43" s="265">
        <v>11</v>
      </c>
      <c r="O43" s="267">
        <v>0.39100000000000001</v>
      </c>
      <c r="P43" s="265">
        <v>7</v>
      </c>
      <c r="Q43" s="265">
        <v>2</v>
      </c>
      <c r="R43" s="265">
        <v>1</v>
      </c>
      <c r="S43" s="265">
        <v>11</v>
      </c>
      <c r="T43" s="265">
        <v>0</v>
      </c>
      <c r="U43" s="265">
        <v>0</v>
      </c>
      <c r="V43" s="267">
        <v>0.54800000000000004</v>
      </c>
      <c r="W43" s="267">
        <v>0.39100000000000001</v>
      </c>
      <c r="X43" s="267">
        <v>0.94</v>
      </c>
      <c r="Y43" s="267">
        <v>0.42099999999999999</v>
      </c>
      <c r="Z43" s="181"/>
      <c r="AC43" s="195"/>
    </row>
    <row r="44" spans="3:29" s="272" customFormat="1">
      <c r="C44" s="265">
        <v>7</v>
      </c>
      <c r="D44" s="265" t="s">
        <v>363</v>
      </c>
      <c r="E44" s="265">
        <v>9</v>
      </c>
      <c r="F44" s="265">
        <v>43</v>
      </c>
      <c r="G44" s="265">
        <v>31</v>
      </c>
      <c r="H44" s="265">
        <v>22</v>
      </c>
      <c r="I44" s="265">
        <v>12</v>
      </c>
      <c r="J44" s="265">
        <v>10</v>
      </c>
      <c r="K44" s="265">
        <v>2</v>
      </c>
      <c r="L44" s="265">
        <v>0</v>
      </c>
      <c r="M44" s="265">
        <v>0</v>
      </c>
      <c r="N44" s="265">
        <v>8</v>
      </c>
      <c r="O44" s="267">
        <v>0.38700000000000001</v>
      </c>
      <c r="P44" s="265">
        <v>11</v>
      </c>
      <c r="Q44" s="265">
        <v>0</v>
      </c>
      <c r="R44" s="265">
        <v>1</v>
      </c>
      <c r="S44" s="265">
        <v>20</v>
      </c>
      <c r="T44" s="265">
        <v>0</v>
      </c>
      <c r="U44" s="265">
        <v>0</v>
      </c>
      <c r="V44" s="267">
        <v>0.55800000000000005</v>
      </c>
      <c r="W44" s="267">
        <v>0.45200000000000001</v>
      </c>
      <c r="X44" s="267">
        <v>1.01</v>
      </c>
      <c r="Y44" s="267">
        <v>0.41199999999999998</v>
      </c>
      <c r="Z44" s="275"/>
      <c r="AC44" s="195"/>
    </row>
    <row r="45" spans="3:29" s="272" customFormat="1">
      <c r="C45" s="265">
        <v>24</v>
      </c>
      <c r="D45" s="265" t="s">
        <v>366</v>
      </c>
      <c r="E45" s="265">
        <v>8</v>
      </c>
      <c r="F45" s="265">
        <v>40</v>
      </c>
      <c r="G45" s="265">
        <v>32</v>
      </c>
      <c r="H45" s="265">
        <v>14</v>
      </c>
      <c r="I45" s="265">
        <v>12</v>
      </c>
      <c r="J45" s="265">
        <v>9</v>
      </c>
      <c r="K45" s="265">
        <v>3</v>
      </c>
      <c r="L45" s="265">
        <v>0</v>
      </c>
      <c r="M45" s="265">
        <v>0</v>
      </c>
      <c r="N45" s="265">
        <v>16</v>
      </c>
      <c r="O45" s="267">
        <v>0.375</v>
      </c>
      <c r="P45" s="265">
        <v>7</v>
      </c>
      <c r="Q45" s="265">
        <v>3</v>
      </c>
      <c r="R45" s="265">
        <v>1</v>
      </c>
      <c r="S45" s="265">
        <v>7</v>
      </c>
      <c r="T45" s="265">
        <v>0</v>
      </c>
      <c r="U45" s="265">
        <v>0</v>
      </c>
      <c r="V45" s="267">
        <v>0.5</v>
      </c>
      <c r="W45" s="267">
        <v>0.46899999999999997</v>
      </c>
      <c r="X45" s="267">
        <v>0.96899999999999997</v>
      </c>
      <c r="Y45" s="267">
        <v>0.40899999999999997</v>
      </c>
      <c r="Z45" s="275"/>
      <c r="AC45" s="195"/>
    </row>
    <row r="46" spans="3:29" s="272" customFormat="1">
      <c r="C46" s="265">
        <v>26</v>
      </c>
      <c r="D46" s="265" t="s">
        <v>368</v>
      </c>
      <c r="E46" s="265">
        <v>2</v>
      </c>
      <c r="F46" s="265">
        <v>8</v>
      </c>
      <c r="G46" s="265">
        <v>7</v>
      </c>
      <c r="H46" s="265">
        <v>4</v>
      </c>
      <c r="I46" s="265">
        <v>2</v>
      </c>
      <c r="J46" s="265">
        <v>2</v>
      </c>
      <c r="K46" s="265">
        <v>0</v>
      </c>
      <c r="L46" s="265">
        <v>0</v>
      </c>
      <c r="M46" s="265">
        <v>0</v>
      </c>
      <c r="N46" s="265">
        <v>1</v>
      </c>
      <c r="O46" s="267">
        <v>0.28599999999999998</v>
      </c>
      <c r="P46" s="265">
        <v>1</v>
      </c>
      <c r="Q46" s="265">
        <v>0</v>
      </c>
      <c r="R46" s="265">
        <v>0</v>
      </c>
      <c r="S46" s="265">
        <v>1</v>
      </c>
      <c r="T46" s="265">
        <v>0</v>
      </c>
      <c r="U46" s="265">
        <v>0</v>
      </c>
      <c r="V46" s="267">
        <v>0.375</v>
      </c>
      <c r="W46" s="267">
        <v>0.28599999999999998</v>
      </c>
      <c r="X46" s="267">
        <v>0.66100000000000003</v>
      </c>
      <c r="Y46" s="267">
        <v>0.33300000000000002</v>
      </c>
      <c r="Z46" s="275"/>
      <c r="AC46" s="195"/>
    </row>
    <row r="47" spans="3:29" s="272" customFormat="1">
      <c r="C47" s="265">
        <v>45</v>
      </c>
      <c r="D47" s="265" t="s">
        <v>424</v>
      </c>
      <c r="E47" s="265">
        <v>8</v>
      </c>
      <c r="F47" s="265">
        <v>32</v>
      </c>
      <c r="G47" s="265">
        <v>26</v>
      </c>
      <c r="H47" s="265">
        <v>6</v>
      </c>
      <c r="I47" s="265">
        <v>7</v>
      </c>
      <c r="J47" s="265">
        <v>5</v>
      </c>
      <c r="K47" s="265">
        <v>0</v>
      </c>
      <c r="L47" s="265">
        <v>2</v>
      </c>
      <c r="M47" s="265">
        <v>0</v>
      </c>
      <c r="N47" s="265">
        <v>6</v>
      </c>
      <c r="O47" s="267">
        <v>0.26900000000000002</v>
      </c>
      <c r="P47" s="265">
        <v>3</v>
      </c>
      <c r="Q47" s="265">
        <v>13</v>
      </c>
      <c r="R47" s="265">
        <v>3</v>
      </c>
      <c r="S47" s="265">
        <v>3</v>
      </c>
      <c r="T47" s="265">
        <v>0</v>
      </c>
      <c r="U47" s="265">
        <v>0</v>
      </c>
      <c r="V47" s="267">
        <v>0.40600000000000003</v>
      </c>
      <c r="W47" s="267">
        <v>0.42299999999999999</v>
      </c>
      <c r="X47" s="267">
        <v>0.82899999999999996</v>
      </c>
      <c r="Y47" s="267">
        <v>0.2</v>
      </c>
      <c r="Z47" s="275"/>
      <c r="AC47" s="195"/>
    </row>
    <row r="48" spans="3:29" s="272" customFormat="1">
      <c r="C48" s="265">
        <v>14</v>
      </c>
      <c r="D48" s="265" t="s">
        <v>360</v>
      </c>
      <c r="E48" s="265">
        <v>7</v>
      </c>
      <c r="F48" s="265">
        <v>30</v>
      </c>
      <c r="G48" s="265">
        <v>20</v>
      </c>
      <c r="H48" s="265">
        <v>12</v>
      </c>
      <c r="I48" s="265">
        <v>5</v>
      </c>
      <c r="J48" s="265">
        <v>4</v>
      </c>
      <c r="K48" s="265">
        <v>1</v>
      </c>
      <c r="L48" s="265">
        <v>0</v>
      </c>
      <c r="M48" s="265">
        <v>0</v>
      </c>
      <c r="N48" s="265">
        <v>9</v>
      </c>
      <c r="O48" s="267">
        <v>0.25</v>
      </c>
      <c r="P48" s="265">
        <v>9</v>
      </c>
      <c r="Q48" s="265">
        <v>6</v>
      </c>
      <c r="R48" s="265">
        <v>1</v>
      </c>
      <c r="S48" s="265">
        <v>2</v>
      </c>
      <c r="T48" s="265">
        <v>0</v>
      </c>
      <c r="U48" s="265">
        <v>0</v>
      </c>
      <c r="V48" s="267">
        <v>0.5</v>
      </c>
      <c r="W48" s="267">
        <v>0.3</v>
      </c>
      <c r="X48" s="267">
        <v>0.8</v>
      </c>
      <c r="Y48" s="267">
        <v>0.33300000000000002</v>
      </c>
      <c r="Z48" s="275"/>
      <c r="AC48" s="195"/>
    </row>
    <row r="49" spans="3:29" s="272" customFormat="1" ht="19.7" thickBot="1">
      <c r="C49" s="265">
        <v>9</v>
      </c>
      <c r="D49" s="265" t="s">
        <v>425</v>
      </c>
      <c r="E49" s="265">
        <v>1</v>
      </c>
      <c r="F49" s="265">
        <v>5</v>
      </c>
      <c r="G49" s="265">
        <v>5</v>
      </c>
      <c r="H49" s="265">
        <v>2</v>
      </c>
      <c r="I49" s="265">
        <v>1</v>
      </c>
      <c r="J49" s="265">
        <v>1</v>
      </c>
      <c r="K49" s="265">
        <v>0</v>
      </c>
      <c r="L49" s="265">
        <v>0</v>
      </c>
      <c r="M49" s="265">
        <v>0</v>
      </c>
      <c r="N49" s="265">
        <v>1</v>
      </c>
      <c r="O49" s="267">
        <v>0.2</v>
      </c>
      <c r="P49" s="265">
        <v>0</v>
      </c>
      <c r="Q49" s="265">
        <v>0</v>
      </c>
      <c r="R49" s="265">
        <v>0</v>
      </c>
      <c r="S49" s="265">
        <v>3</v>
      </c>
      <c r="T49" s="265">
        <v>0</v>
      </c>
      <c r="U49" s="265">
        <v>0</v>
      </c>
      <c r="V49" s="267">
        <v>0.2</v>
      </c>
      <c r="W49" s="267">
        <v>0.2</v>
      </c>
      <c r="X49" s="267">
        <v>0.4</v>
      </c>
      <c r="Y49" s="267">
        <v>0</v>
      </c>
      <c r="Z49" s="275"/>
      <c r="AC49" s="195"/>
    </row>
    <row r="50" spans="3:29" s="272" customFormat="1" ht="19.7" thickTop="1">
      <c r="C50" s="412"/>
      <c r="D50" s="412" t="s">
        <v>355</v>
      </c>
      <c r="E50" s="412">
        <v>9</v>
      </c>
      <c r="F50" s="412">
        <v>410</v>
      </c>
      <c r="G50" s="412">
        <v>321</v>
      </c>
      <c r="H50" s="412">
        <v>186</v>
      </c>
      <c r="I50" s="412">
        <v>147</v>
      </c>
      <c r="J50" s="412">
        <v>109</v>
      </c>
      <c r="K50" s="412">
        <v>19</v>
      </c>
      <c r="L50" s="412">
        <v>13</v>
      </c>
      <c r="M50" s="412">
        <v>6</v>
      </c>
      <c r="N50" s="412">
        <v>151</v>
      </c>
      <c r="O50" s="413">
        <v>0.45794392523364491</v>
      </c>
      <c r="P50" s="412">
        <v>73</v>
      </c>
      <c r="Q50" s="412">
        <v>39</v>
      </c>
      <c r="R50" s="412">
        <v>15</v>
      </c>
      <c r="S50" s="412">
        <v>84</v>
      </c>
      <c r="T50" s="412">
        <v>0</v>
      </c>
      <c r="U50" s="412">
        <v>1</v>
      </c>
      <c r="V50" s="413">
        <v>0.57317073170731703</v>
      </c>
      <c r="W50" s="413">
        <v>0.65420560747663548</v>
      </c>
      <c r="X50" s="413">
        <v>1.2273763391839529</v>
      </c>
      <c r="Y50" s="413">
        <v>0.46478873239436619</v>
      </c>
      <c r="Z50" s="275"/>
      <c r="AC50" s="195"/>
    </row>
    <row r="51" spans="3:29" s="272" customFormat="1"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7"/>
      <c r="P51" s="271"/>
      <c r="Q51" s="265"/>
      <c r="R51" s="265"/>
      <c r="S51" s="265"/>
      <c r="T51" s="265"/>
      <c r="U51" s="265"/>
      <c r="V51" s="265"/>
      <c r="W51" s="267"/>
      <c r="X51" s="267"/>
      <c r="Y51" s="267"/>
      <c r="Z51" s="275"/>
      <c r="AC51" s="195"/>
    </row>
    <row r="52" spans="3:29" s="272" customFormat="1" ht="18.7" hidden="1" customHeight="1"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7"/>
      <c r="P52" s="271"/>
      <c r="Q52" s="265"/>
      <c r="R52" s="265"/>
      <c r="S52" s="265"/>
      <c r="T52" s="265"/>
      <c r="U52" s="265"/>
      <c r="V52" s="265"/>
      <c r="W52" s="267"/>
      <c r="X52" s="267"/>
      <c r="Y52" s="267"/>
      <c r="Z52" s="275"/>
      <c r="AC52" s="195"/>
    </row>
    <row r="53" spans="3:29" s="272" customFormat="1" ht="18.7" hidden="1" customHeight="1"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7"/>
      <c r="P53" s="271"/>
      <c r="Q53" s="265"/>
      <c r="R53" s="265"/>
      <c r="S53" s="265"/>
      <c r="T53" s="265"/>
      <c r="U53" s="265"/>
      <c r="V53" s="265"/>
      <c r="W53" s="267"/>
      <c r="X53" s="267"/>
      <c r="Y53" s="267"/>
      <c r="Z53" s="275"/>
      <c r="AC53" s="195"/>
    </row>
    <row r="54" spans="3:29" s="272" customFormat="1" hidden="1"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7"/>
      <c r="P54" s="271"/>
      <c r="Q54" s="265"/>
      <c r="R54" s="265"/>
      <c r="S54" s="265"/>
      <c r="T54" s="265"/>
      <c r="U54" s="265"/>
      <c r="V54" s="265"/>
      <c r="W54" s="267"/>
      <c r="X54" s="267"/>
      <c r="Y54" s="267"/>
      <c r="Z54" s="275"/>
      <c r="AC54" s="195"/>
    </row>
    <row r="55" spans="3:29" hidden="1"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7"/>
      <c r="P55" s="271"/>
      <c r="Q55" s="265"/>
      <c r="R55" s="265"/>
      <c r="S55" s="265"/>
      <c r="T55" s="265"/>
      <c r="U55" s="265"/>
      <c r="V55" s="265"/>
      <c r="W55" s="267"/>
      <c r="X55" s="267"/>
      <c r="Y55" s="267"/>
      <c r="Z55" s="181"/>
      <c r="AC55" s="195"/>
    </row>
    <row r="56" spans="3:29" hidden="1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7"/>
      <c r="P56" s="271"/>
      <c r="Q56" s="265"/>
      <c r="R56" s="265"/>
      <c r="S56" s="265"/>
      <c r="T56" s="265"/>
      <c r="U56" s="265"/>
      <c r="V56" s="265"/>
      <c r="W56" s="267"/>
      <c r="X56" s="267"/>
      <c r="Y56" s="267"/>
      <c r="Z56" s="181"/>
      <c r="AC56" s="195"/>
    </row>
    <row r="57" spans="3:29" s="272" customFormat="1" hidden="1"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7"/>
      <c r="P57" s="271"/>
      <c r="Q57" s="265"/>
      <c r="R57" s="265"/>
      <c r="S57" s="265"/>
      <c r="T57" s="265"/>
      <c r="U57" s="265"/>
      <c r="V57" s="265"/>
      <c r="W57" s="267"/>
      <c r="X57" s="267"/>
      <c r="Y57" s="267"/>
      <c r="Z57" s="275"/>
      <c r="AC57" s="195"/>
    </row>
    <row r="58" spans="3:29" s="272" customFormat="1" hidden="1"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7"/>
      <c r="P58" s="271"/>
      <c r="Q58" s="265"/>
      <c r="R58" s="265"/>
      <c r="S58" s="265"/>
      <c r="T58" s="265"/>
      <c r="U58" s="265"/>
      <c r="V58" s="265"/>
      <c r="W58" s="267"/>
      <c r="X58" s="267"/>
      <c r="Y58" s="267"/>
      <c r="Z58" s="275"/>
      <c r="AC58" s="195"/>
    </row>
    <row r="59" spans="3:29" s="272" customFormat="1" hidden="1"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7"/>
      <c r="P59" s="271"/>
      <c r="Q59" s="265"/>
      <c r="R59" s="265"/>
      <c r="S59" s="265"/>
      <c r="T59" s="265"/>
      <c r="U59" s="265"/>
      <c r="V59" s="265"/>
      <c r="W59" s="267"/>
      <c r="X59" s="267"/>
      <c r="Y59" s="267"/>
      <c r="Z59" s="275"/>
      <c r="AC59" s="195"/>
    </row>
    <row r="60" spans="3:29" s="272" customFormat="1" hidden="1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7"/>
      <c r="P60" s="271"/>
      <c r="Q60" s="265"/>
      <c r="R60" s="265"/>
      <c r="S60" s="265"/>
      <c r="T60" s="265"/>
      <c r="U60" s="265"/>
      <c r="V60" s="265"/>
      <c r="W60" s="267"/>
      <c r="X60" s="267"/>
      <c r="Y60" s="267"/>
      <c r="Z60" s="275"/>
      <c r="AC60" s="195"/>
    </row>
    <row r="61" spans="3:29" s="272" customFormat="1" hidden="1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7"/>
      <c r="P61" s="271"/>
      <c r="Q61" s="265"/>
      <c r="R61" s="265"/>
      <c r="S61" s="265"/>
      <c r="T61" s="265"/>
      <c r="U61" s="265"/>
      <c r="V61" s="265"/>
      <c r="W61" s="267"/>
      <c r="X61" s="267"/>
      <c r="Y61" s="267"/>
      <c r="Z61" s="275"/>
      <c r="AC61" s="195"/>
    </row>
    <row r="62" spans="3:29" s="272" customFormat="1" hidden="1"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7"/>
      <c r="P62" s="271"/>
      <c r="Q62" s="265"/>
      <c r="R62" s="265"/>
      <c r="S62" s="265"/>
      <c r="T62" s="265"/>
      <c r="U62" s="265"/>
      <c r="V62" s="265"/>
      <c r="W62" s="267"/>
      <c r="X62" s="267"/>
      <c r="Y62" s="267"/>
      <c r="Z62" s="275"/>
      <c r="AC62" s="195"/>
    </row>
    <row r="63" spans="3:29" hidden="1">
      <c r="C63" s="265"/>
      <c r="D63" s="265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9"/>
      <c r="Z63" s="181"/>
      <c r="AC63" s="195"/>
    </row>
    <row r="64" spans="3:29" hidden="1"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7"/>
      <c r="P64" s="271"/>
      <c r="Q64" s="265"/>
      <c r="R64" s="265"/>
      <c r="S64" s="265"/>
      <c r="T64" s="265"/>
      <c r="U64" s="265"/>
      <c r="V64" s="265"/>
      <c r="W64" s="267"/>
      <c r="X64" s="267"/>
      <c r="Y64" s="267"/>
      <c r="Z64" s="181"/>
      <c r="AC64" s="195"/>
    </row>
    <row r="65" spans="3:29" hidden="1"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7"/>
      <c r="P65" s="116"/>
      <c r="Q65" s="116"/>
      <c r="R65" s="116"/>
      <c r="S65" s="116"/>
      <c r="T65" s="116"/>
      <c r="U65" s="116"/>
      <c r="V65" s="117"/>
      <c r="W65" s="117"/>
      <c r="X65" s="117"/>
      <c r="Y65" s="117"/>
      <c r="Z65" s="181"/>
      <c r="AC65" s="195"/>
    </row>
    <row r="66" spans="3:29" hidden="1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7"/>
      <c r="P66" s="271"/>
      <c r="Q66" s="265"/>
      <c r="R66" s="265"/>
      <c r="S66" s="265"/>
      <c r="T66" s="265"/>
      <c r="U66" s="265"/>
      <c r="V66" s="265"/>
      <c r="W66" s="267"/>
      <c r="X66" s="267"/>
      <c r="Y66" s="267"/>
      <c r="Z66" s="181"/>
      <c r="AC66" s="195"/>
    </row>
    <row r="67" spans="3:29"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7"/>
      <c r="P67" s="271"/>
      <c r="Q67" s="265"/>
      <c r="R67" s="265"/>
      <c r="S67" s="265"/>
      <c r="T67" s="265"/>
      <c r="U67" s="265"/>
      <c r="V67" s="265"/>
      <c r="W67" s="267"/>
      <c r="X67" s="267"/>
      <c r="Y67" s="267"/>
    </row>
    <row r="68" spans="3:29" ht="25.85">
      <c r="C68" s="444" t="s">
        <v>77</v>
      </c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</row>
    <row r="69" spans="3:29">
      <c r="C69" s="116"/>
      <c r="D69" s="193"/>
      <c r="E69" s="193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</row>
    <row r="70" spans="3:29">
      <c r="C70" s="148" t="s">
        <v>6</v>
      </c>
      <c r="D70" s="148" t="s">
        <v>7</v>
      </c>
      <c r="E70" s="149" t="s">
        <v>66</v>
      </c>
      <c r="F70" s="149" t="s">
        <v>80</v>
      </c>
      <c r="G70" s="149" t="s">
        <v>81</v>
      </c>
      <c r="H70" s="149" t="s">
        <v>82</v>
      </c>
      <c r="I70" s="149" t="s">
        <v>83</v>
      </c>
      <c r="J70" s="149" t="s">
        <v>84</v>
      </c>
      <c r="K70" s="149" t="s">
        <v>85</v>
      </c>
      <c r="L70" s="149" t="s">
        <v>86</v>
      </c>
      <c r="M70" s="149" t="s">
        <v>87</v>
      </c>
      <c r="N70" s="149" t="s">
        <v>88</v>
      </c>
      <c r="O70" s="149" t="s">
        <v>89</v>
      </c>
      <c r="P70" s="149" t="s">
        <v>1</v>
      </c>
      <c r="Q70" s="149" t="s">
        <v>90</v>
      </c>
      <c r="R70" s="149" t="s">
        <v>91</v>
      </c>
      <c r="S70" s="149" t="s">
        <v>92</v>
      </c>
      <c r="T70" s="149" t="s">
        <v>93</v>
      </c>
      <c r="U70" s="149" t="s">
        <v>94</v>
      </c>
      <c r="V70" s="149" t="s">
        <v>95</v>
      </c>
      <c r="W70" s="149" t="s">
        <v>96</v>
      </c>
      <c r="X70" s="149" t="s">
        <v>97</v>
      </c>
      <c r="Y70" s="149" t="s">
        <v>98</v>
      </c>
    </row>
    <row r="71" spans="3:29" ht="23.8">
      <c r="C71" s="148" t="s">
        <v>6</v>
      </c>
      <c r="D71" s="148" t="s">
        <v>7</v>
      </c>
      <c r="E71" s="186" t="s">
        <v>99</v>
      </c>
      <c r="F71" s="187" t="s">
        <v>100</v>
      </c>
      <c r="G71" s="188" t="s">
        <v>101</v>
      </c>
      <c r="H71" s="186" t="s">
        <v>102</v>
      </c>
      <c r="I71" s="189" t="s">
        <v>103</v>
      </c>
      <c r="J71" s="186" t="s">
        <v>104</v>
      </c>
      <c r="K71" s="190" t="s">
        <v>105</v>
      </c>
      <c r="L71" s="186" t="s">
        <v>106</v>
      </c>
      <c r="M71" s="186" t="s">
        <v>107</v>
      </c>
      <c r="N71" s="186" t="s">
        <v>108</v>
      </c>
      <c r="O71" s="191" t="s">
        <v>109</v>
      </c>
      <c r="P71" s="186" t="s">
        <v>110</v>
      </c>
      <c r="Q71" s="186" t="s">
        <v>111</v>
      </c>
      <c r="R71" s="186" t="s">
        <v>112</v>
      </c>
      <c r="S71" s="186" t="s">
        <v>113</v>
      </c>
      <c r="T71" s="190" t="s">
        <v>114</v>
      </c>
      <c r="U71" s="189" t="s">
        <v>115</v>
      </c>
      <c r="V71" s="192" t="s">
        <v>116</v>
      </c>
      <c r="W71" s="192" t="s">
        <v>117</v>
      </c>
      <c r="X71" s="192" t="s">
        <v>118</v>
      </c>
      <c r="Y71" s="194" t="s">
        <v>119</v>
      </c>
    </row>
    <row r="72" spans="3:29">
      <c r="C72" s="265">
        <v>6</v>
      </c>
      <c r="D72" s="265" t="s">
        <v>394</v>
      </c>
      <c r="E72" s="265">
        <v>7</v>
      </c>
      <c r="F72" s="265">
        <v>32</v>
      </c>
      <c r="G72" s="265">
        <v>29</v>
      </c>
      <c r="H72" s="265">
        <v>10</v>
      </c>
      <c r="I72" s="265">
        <v>14</v>
      </c>
      <c r="J72" s="265">
        <v>14</v>
      </c>
      <c r="K72" s="265">
        <v>0</v>
      </c>
      <c r="L72" s="265">
        <v>0</v>
      </c>
      <c r="M72" s="265">
        <v>0</v>
      </c>
      <c r="N72" s="265">
        <v>10</v>
      </c>
      <c r="O72" s="267">
        <v>0.48299999999999998</v>
      </c>
      <c r="P72" s="265">
        <v>3</v>
      </c>
      <c r="Q72" s="265">
        <v>3</v>
      </c>
      <c r="R72" s="265">
        <v>0</v>
      </c>
      <c r="S72" s="265">
        <v>3</v>
      </c>
      <c r="T72" s="265">
        <v>2</v>
      </c>
      <c r="U72" s="265">
        <v>0</v>
      </c>
      <c r="V72" s="267">
        <v>0.53100000000000003</v>
      </c>
      <c r="W72" s="267">
        <v>0.48299999999999998</v>
      </c>
      <c r="X72" s="267">
        <v>1.014</v>
      </c>
      <c r="Y72" s="267">
        <v>0.69199999999999995</v>
      </c>
    </row>
    <row r="73" spans="3:29">
      <c r="C73" s="265">
        <v>32</v>
      </c>
      <c r="D73" s="265" t="s">
        <v>396</v>
      </c>
      <c r="E73" s="265">
        <v>6</v>
      </c>
      <c r="F73" s="265">
        <v>24</v>
      </c>
      <c r="G73" s="265">
        <v>22</v>
      </c>
      <c r="H73" s="265">
        <v>6</v>
      </c>
      <c r="I73" s="265">
        <v>10</v>
      </c>
      <c r="J73" s="265">
        <v>9</v>
      </c>
      <c r="K73" s="265">
        <v>1</v>
      </c>
      <c r="L73" s="265">
        <v>0</v>
      </c>
      <c r="M73" s="265">
        <v>0</v>
      </c>
      <c r="N73" s="265">
        <v>2</v>
      </c>
      <c r="O73" s="267">
        <v>0.45500000000000002</v>
      </c>
      <c r="P73" s="265">
        <v>1</v>
      </c>
      <c r="Q73" s="265">
        <v>6</v>
      </c>
      <c r="R73" s="265">
        <v>0</v>
      </c>
      <c r="S73" s="265">
        <v>5</v>
      </c>
      <c r="T73" s="265">
        <v>1</v>
      </c>
      <c r="U73" s="265">
        <v>1</v>
      </c>
      <c r="V73" s="267">
        <v>0.45800000000000002</v>
      </c>
      <c r="W73" s="267">
        <v>0.5</v>
      </c>
      <c r="X73" s="267">
        <v>0.95799999999999996</v>
      </c>
      <c r="Y73" s="267">
        <v>0.182</v>
      </c>
    </row>
    <row r="74" spans="3:29" s="272" customFormat="1">
      <c r="C74" s="265">
        <v>15</v>
      </c>
      <c r="D74" s="265" t="s">
        <v>395</v>
      </c>
      <c r="E74" s="265">
        <v>7</v>
      </c>
      <c r="F74" s="265">
        <v>31</v>
      </c>
      <c r="G74" s="265">
        <v>22</v>
      </c>
      <c r="H74" s="265">
        <v>9</v>
      </c>
      <c r="I74" s="265">
        <v>10</v>
      </c>
      <c r="J74" s="265">
        <v>7</v>
      </c>
      <c r="K74" s="265">
        <v>1</v>
      </c>
      <c r="L74" s="265">
        <v>0</v>
      </c>
      <c r="M74" s="265">
        <v>0</v>
      </c>
      <c r="N74" s="265">
        <v>7</v>
      </c>
      <c r="O74" s="267">
        <v>0.45500000000000002</v>
      </c>
      <c r="P74" s="265">
        <v>7</v>
      </c>
      <c r="Q74" s="265">
        <v>3</v>
      </c>
      <c r="R74" s="265">
        <v>2</v>
      </c>
      <c r="S74" s="265">
        <v>5</v>
      </c>
      <c r="T74" s="265">
        <v>0</v>
      </c>
      <c r="U74" s="265">
        <v>0</v>
      </c>
      <c r="V74" s="267">
        <v>0.61299999999999999</v>
      </c>
      <c r="W74" s="267">
        <v>0.5</v>
      </c>
      <c r="X74" s="267">
        <v>1.113</v>
      </c>
      <c r="Y74" s="267">
        <v>0.4</v>
      </c>
    </row>
    <row r="75" spans="3:29" s="272" customFormat="1">
      <c r="C75" s="265">
        <v>31</v>
      </c>
      <c r="D75" s="265" t="s">
        <v>400</v>
      </c>
      <c r="E75" s="265">
        <v>3</v>
      </c>
      <c r="F75" s="265">
        <v>12</v>
      </c>
      <c r="G75" s="265">
        <v>11</v>
      </c>
      <c r="H75" s="265">
        <v>3</v>
      </c>
      <c r="I75" s="265">
        <v>4</v>
      </c>
      <c r="J75" s="265">
        <v>4</v>
      </c>
      <c r="K75" s="265">
        <v>0</v>
      </c>
      <c r="L75" s="265">
        <v>0</v>
      </c>
      <c r="M75" s="265">
        <v>0</v>
      </c>
      <c r="N75" s="265">
        <v>1</v>
      </c>
      <c r="O75" s="267">
        <v>0.36399999999999999</v>
      </c>
      <c r="P75" s="265">
        <v>1</v>
      </c>
      <c r="Q75" s="265">
        <v>0</v>
      </c>
      <c r="R75" s="265">
        <v>0</v>
      </c>
      <c r="S75" s="265">
        <v>1</v>
      </c>
      <c r="T75" s="265">
        <v>0</v>
      </c>
      <c r="U75" s="265">
        <v>0</v>
      </c>
      <c r="V75" s="267">
        <v>0.41699999999999998</v>
      </c>
      <c r="W75" s="267">
        <v>0.36399999999999999</v>
      </c>
      <c r="X75" s="267">
        <v>0.78</v>
      </c>
      <c r="Y75" s="267">
        <v>0.28599999999999998</v>
      </c>
    </row>
    <row r="76" spans="3:29" s="272" customFormat="1">
      <c r="C76" s="265">
        <v>11</v>
      </c>
      <c r="D76" s="265" t="s">
        <v>399</v>
      </c>
      <c r="E76" s="265">
        <v>6</v>
      </c>
      <c r="F76" s="265">
        <v>21</v>
      </c>
      <c r="G76" s="265">
        <v>17</v>
      </c>
      <c r="H76" s="265">
        <v>6</v>
      </c>
      <c r="I76" s="265">
        <v>6</v>
      </c>
      <c r="J76" s="265">
        <v>4</v>
      </c>
      <c r="K76" s="265">
        <v>2</v>
      </c>
      <c r="L76" s="265">
        <v>0</v>
      </c>
      <c r="M76" s="265">
        <v>0</v>
      </c>
      <c r="N76" s="265">
        <v>7</v>
      </c>
      <c r="O76" s="267">
        <v>0.35299999999999998</v>
      </c>
      <c r="P76" s="265">
        <v>4</v>
      </c>
      <c r="Q76" s="265">
        <v>7</v>
      </c>
      <c r="R76" s="265">
        <v>0</v>
      </c>
      <c r="S76" s="265">
        <v>0</v>
      </c>
      <c r="T76" s="265">
        <v>1</v>
      </c>
      <c r="U76" s="265">
        <v>0</v>
      </c>
      <c r="V76" s="267">
        <v>0.47599999999999998</v>
      </c>
      <c r="W76" s="267">
        <v>0.47099999999999997</v>
      </c>
      <c r="X76" s="267">
        <v>0.94699999999999995</v>
      </c>
      <c r="Y76" s="267">
        <v>0.36399999999999999</v>
      </c>
    </row>
    <row r="77" spans="3:29" s="272" customFormat="1">
      <c r="C77" s="265">
        <v>7</v>
      </c>
      <c r="D77" s="265" t="s">
        <v>398</v>
      </c>
      <c r="E77" s="265">
        <v>9</v>
      </c>
      <c r="F77" s="265">
        <v>36</v>
      </c>
      <c r="G77" s="265">
        <v>29</v>
      </c>
      <c r="H77" s="265">
        <v>7</v>
      </c>
      <c r="I77" s="265">
        <v>10</v>
      </c>
      <c r="J77" s="265">
        <v>8</v>
      </c>
      <c r="K77" s="265">
        <v>2</v>
      </c>
      <c r="L77" s="265">
        <v>0</v>
      </c>
      <c r="M77" s="265">
        <v>0</v>
      </c>
      <c r="N77" s="265">
        <v>9</v>
      </c>
      <c r="O77" s="267">
        <v>0.34499999999999997</v>
      </c>
      <c r="P77" s="265">
        <v>6</v>
      </c>
      <c r="Q77" s="265">
        <v>5</v>
      </c>
      <c r="R77" s="265">
        <v>1</v>
      </c>
      <c r="S77" s="265">
        <v>7</v>
      </c>
      <c r="T77" s="265">
        <v>0</v>
      </c>
      <c r="U77" s="265">
        <v>0</v>
      </c>
      <c r="V77" s="267">
        <v>0.47199999999999998</v>
      </c>
      <c r="W77" s="267">
        <v>0.41399999999999998</v>
      </c>
      <c r="X77" s="267">
        <v>0.88600000000000001</v>
      </c>
      <c r="Y77" s="267">
        <v>0.35299999999999998</v>
      </c>
    </row>
    <row r="78" spans="3:29" s="272" customFormat="1">
      <c r="C78" s="265">
        <v>3</v>
      </c>
      <c r="D78" s="265" t="s">
        <v>401</v>
      </c>
      <c r="E78" s="265">
        <v>7</v>
      </c>
      <c r="F78" s="265">
        <v>31</v>
      </c>
      <c r="G78" s="265">
        <v>27</v>
      </c>
      <c r="H78" s="265">
        <v>12</v>
      </c>
      <c r="I78" s="265">
        <v>9</v>
      </c>
      <c r="J78" s="265">
        <v>7</v>
      </c>
      <c r="K78" s="265">
        <v>1</v>
      </c>
      <c r="L78" s="265">
        <v>1</v>
      </c>
      <c r="M78" s="265">
        <v>0</v>
      </c>
      <c r="N78" s="265">
        <v>7</v>
      </c>
      <c r="O78" s="267">
        <v>0.33300000000000002</v>
      </c>
      <c r="P78" s="265">
        <v>3</v>
      </c>
      <c r="Q78" s="265">
        <v>2</v>
      </c>
      <c r="R78" s="265">
        <v>0</v>
      </c>
      <c r="S78" s="265">
        <v>14</v>
      </c>
      <c r="T78" s="265">
        <v>0</v>
      </c>
      <c r="U78" s="265">
        <v>1</v>
      </c>
      <c r="V78" s="267">
        <v>0.38700000000000001</v>
      </c>
      <c r="W78" s="267">
        <v>0.44400000000000001</v>
      </c>
      <c r="X78" s="267">
        <v>0.83199999999999996</v>
      </c>
      <c r="Y78" s="267">
        <v>0.33300000000000002</v>
      </c>
    </row>
    <row r="79" spans="3:29">
      <c r="C79" s="265">
        <v>39</v>
      </c>
      <c r="D79" s="265" t="s">
        <v>397</v>
      </c>
      <c r="E79" s="265">
        <v>6</v>
      </c>
      <c r="F79" s="265">
        <v>19</v>
      </c>
      <c r="G79" s="265">
        <v>15</v>
      </c>
      <c r="H79" s="265">
        <v>9</v>
      </c>
      <c r="I79" s="265">
        <v>5</v>
      </c>
      <c r="J79" s="265">
        <v>3</v>
      </c>
      <c r="K79" s="265">
        <v>1</v>
      </c>
      <c r="L79" s="265">
        <v>1</v>
      </c>
      <c r="M79" s="265">
        <v>0</v>
      </c>
      <c r="N79" s="265">
        <v>4</v>
      </c>
      <c r="O79" s="267">
        <v>0.33300000000000002</v>
      </c>
      <c r="P79" s="265">
        <v>4</v>
      </c>
      <c r="Q79" s="265">
        <v>3</v>
      </c>
      <c r="R79" s="265">
        <v>0</v>
      </c>
      <c r="S79" s="265">
        <v>4</v>
      </c>
      <c r="T79" s="265">
        <v>0</v>
      </c>
      <c r="U79" s="265">
        <v>0</v>
      </c>
      <c r="V79" s="267">
        <v>0.47399999999999998</v>
      </c>
      <c r="W79" s="267">
        <v>0.53300000000000003</v>
      </c>
      <c r="X79" s="267">
        <v>1.0069999999999999</v>
      </c>
      <c r="Y79" s="267">
        <v>0.25</v>
      </c>
    </row>
    <row r="80" spans="3:29">
      <c r="C80" s="265">
        <v>36</v>
      </c>
      <c r="D80" s="265" t="s">
        <v>403</v>
      </c>
      <c r="E80" s="265">
        <v>9</v>
      </c>
      <c r="F80" s="265">
        <v>35</v>
      </c>
      <c r="G80" s="265">
        <v>24</v>
      </c>
      <c r="H80" s="265">
        <v>13</v>
      </c>
      <c r="I80" s="265">
        <v>7</v>
      </c>
      <c r="J80" s="265">
        <v>5</v>
      </c>
      <c r="K80" s="265">
        <v>1</v>
      </c>
      <c r="L80" s="265">
        <v>1</v>
      </c>
      <c r="M80" s="265">
        <v>0</v>
      </c>
      <c r="N80" s="265">
        <v>3</v>
      </c>
      <c r="O80" s="267">
        <v>0.29199999999999998</v>
      </c>
      <c r="P80" s="265">
        <v>9</v>
      </c>
      <c r="Q80" s="265">
        <v>7</v>
      </c>
      <c r="R80" s="265">
        <v>2</v>
      </c>
      <c r="S80" s="265">
        <v>4</v>
      </c>
      <c r="T80" s="265">
        <v>0</v>
      </c>
      <c r="U80" s="265">
        <v>0</v>
      </c>
      <c r="V80" s="267">
        <v>0.51400000000000001</v>
      </c>
      <c r="W80" s="267">
        <v>0.41699999999999998</v>
      </c>
      <c r="X80" s="267">
        <v>0.93100000000000005</v>
      </c>
      <c r="Y80" s="267">
        <v>0.33300000000000002</v>
      </c>
    </row>
    <row r="81" spans="3:25">
      <c r="C81" s="265">
        <v>21</v>
      </c>
      <c r="D81" s="265" t="s">
        <v>402</v>
      </c>
      <c r="E81" s="265">
        <v>8</v>
      </c>
      <c r="F81" s="265">
        <v>32</v>
      </c>
      <c r="G81" s="265">
        <v>24</v>
      </c>
      <c r="H81" s="265">
        <v>4</v>
      </c>
      <c r="I81" s="265">
        <v>6</v>
      </c>
      <c r="J81" s="265">
        <v>6</v>
      </c>
      <c r="K81" s="265">
        <v>0</v>
      </c>
      <c r="L81" s="265">
        <v>0</v>
      </c>
      <c r="M81" s="265">
        <v>0</v>
      </c>
      <c r="N81" s="265">
        <v>4</v>
      </c>
      <c r="O81" s="267">
        <v>0.25</v>
      </c>
      <c r="P81" s="265">
        <v>8</v>
      </c>
      <c r="Q81" s="265">
        <v>5</v>
      </c>
      <c r="R81" s="265">
        <v>0</v>
      </c>
      <c r="S81" s="265">
        <v>3</v>
      </c>
      <c r="T81" s="265">
        <v>0</v>
      </c>
      <c r="U81" s="265">
        <v>0</v>
      </c>
      <c r="V81" s="267">
        <v>0.438</v>
      </c>
      <c r="W81" s="267">
        <v>0.25</v>
      </c>
      <c r="X81" s="267">
        <v>0.68799999999999994</v>
      </c>
      <c r="Y81" s="267">
        <v>0.222</v>
      </c>
    </row>
    <row r="82" spans="3:25">
      <c r="C82" s="265">
        <v>13</v>
      </c>
      <c r="D82" s="265" t="s">
        <v>404</v>
      </c>
      <c r="E82" s="265">
        <v>6</v>
      </c>
      <c r="F82" s="265">
        <v>18</v>
      </c>
      <c r="G82" s="265">
        <v>12</v>
      </c>
      <c r="H82" s="265">
        <v>4</v>
      </c>
      <c r="I82" s="265">
        <v>2</v>
      </c>
      <c r="J82" s="265">
        <v>1</v>
      </c>
      <c r="K82" s="265">
        <v>1</v>
      </c>
      <c r="L82" s="265">
        <v>0</v>
      </c>
      <c r="M82" s="265">
        <v>0</v>
      </c>
      <c r="N82" s="265">
        <v>3</v>
      </c>
      <c r="O82" s="267">
        <v>0.16700000000000001</v>
      </c>
      <c r="P82" s="265">
        <v>5</v>
      </c>
      <c r="Q82" s="265">
        <v>6</v>
      </c>
      <c r="R82" s="265">
        <v>1</v>
      </c>
      <c r="S82" s="265">
        <v>3</v>
      </c>
      <c r="T82" s="265">
        <v>0</v>
      </c>
      <c r="U82" s="265">
        <v>0</v>
      </c>
      <c r="V82" s="267">
        <v>0.44400000000000001</v>
      </c>
      <c r="W82" s="267">
        <v>0.25</v>
      </c>
      <c r="X82" s="267">
        <v>0.69399999999999995</v>
      </c>
      <c r="Y82" s="267">
        <v>0.16700000000000001</v>
      </c>
    </row>
    <row r="83" spans="3:25">
      <c r="C83" s="265">
        <v>0</v>
      </c>
      <c r="D83" s="265" t="s">
        <v>392</v>
      </c>
      <c r="E83" s="265">
        <v>6</v>
      </c>
      <c r="F83" s="265">
        <v>26</v>
      </c>
      <c r="G83" s="265">
        <v>16</v>
      </c>
      <c r="H83" s="265">
        <v>7</v>
      </c>
      <c r="I83" s="265">
        <v>2</v>
      </c>
      <c r="J83" s="265">
        <v>2</v>
      </c>
      <c r="K83" s="265">
        <v>0</v>
      </c>
      <c r="L83" s="265">
        <v>0</v>
      </c>
      <c r="M83" s="265">
        <v>0</v>
      </c>
      <c r="N83" s="265">
        <v>5</v>
      </c>
      <c r="O83" s="267">
        <v>0.125</v>
      </c>
      <c r="P83" s="265">
        <v>9</v>
      </c>
      <c r="Q83" s="265">
        <v>2</v>
      </c>
      <c r="R83" s="265">
        <v>1</v>
      </c>
      <c r="S83" s="265">
        <v>3</v>
      </c>
      <c r="T83" s="265">
        <v>0</v>
      </c>
      <c r="U83" s="265">
        <v>0</v>
      </c>
      <c r="V83" s="267">
        <v>0.46200000000000002</v>
      </c>
      <c r="W83" s="267">
        <v>0.125</v>
      </c>
      <c r="X83" s="267">
        <v>0.58699999999999997</v>
      </c>
      <c r="Y83" s="267">
        <v>0.125</v>
      </c>
    </row>
    <row r="84" spans="3:25">
      <c r="C84" s="265">
        <v>23</v>
      </c>
      <c r="D84" s="265" t="s">
        <v>405</v>
      </c>
      <c r="E84" s="265">
        <v>4</v>
      </c>
      <c r="F84" s="265">
        <v>15</v>
      </c>
      <c r="G84" s="265">
        <v>11</v>
      </c>
      <c r="H84" s="265">
        <v>4</v>
      </c>
      <c r="I84" s="265">
        <v>1</v>
      </c>
      <c r="J84" s="265">
        <v>1</v>
      </c>
      <c r="K84" s="265">
        <v>0</v>
      </c>
      <c r="L84" s="265">
        <v>0</v>
      </c>
      <c r="M84" s="265">
        <v>0</v>
      </c>
      <c r="N84" s="265">
        <v>3</v>
      </c>
      <c r="O84" s="267">
        <v>9.0999999999999998E-2</v>
      </c>
      <c r="P84" s="265">
        <v>3</v>
      </c>
      <c r="Q84" s="265">
        <v>5</v>
      </c>
      <c r="R84" s="265">
        <v>1</v>
      </c>
      <c r="S84" s="265">
        <v>0</v>
      </c>
      <c r="T84" s="265">
        <v>0</v>
      </c>
      <c r="U84" s="265">
        <v>0</v>
      </c>
      <c r="V84" s="267">
        <v>0.33300000000000002</v>
      </c>
      <c r="W84" s="267">
        <v>9.0999999999999998E-2</v>
      </c>
      <c r="X84" s="267">
        <v>0.42399999999999999</v>
      </c>
      <c r="Y84" s="267">
        <v>0.111</v>
      </c>
    </row>
    <row r="85" spans="3:25" ht="18.7" customHeight="1" thickBot="1">
      <c r="C85" s="265">
        <v>10</v>
      </c>
      <c r="D85" s="265" t="s">
        <v>406</v>
      </c>
      <c r="E85" s="265">
        <v>2</v>
      </c>
      <c r="F85" s="265">
        <v>5</v>
      </c>
      <c r="G85" s="265">
        <v>5</v>
      </c>
      <c r="H85" s="265">
        <v>0</v>
      </c>
      <c r="I85" s="265">
        <v>0</v>
      </c>
      <c r="J85" s="265">
        <v>0</v>
      </c>
      <c r="K85" s="265">
        <v>0</v>
      </c>
      <c r="L85" s="265">
        <v>0</v>
      </c>
      <c r="M85" s="265">
        <v>0</v>
      </c>
      <c r="N85" s="265">
        <v>0</v>
      </c>
      <c r="O85" s="267">
        <v>0</v>
      </c>
      <c r="P85" s="265">
        <v>0</v>
      </c>
      <c r="Q85" s="265">
        <v>5</v>
      </c>
      <c r="R85" s="265">
        <v>0</v>
      </c>
      <c r="S85" s="265">
        <v>0</v>
      </c>
      <c r="T85" s="265">
        <v>0</v>
      </c>
      <c r="U85" s="265">
        <v>0</v>
      </c>
      <c r="V85" s="267">
        <v>0</v>
      </c>
      <c r="W85" s="267">
        <v>0</v>
      </c>
      <c r="X85" s="267">
        <v>0</v>
      </c>
      <c r="Y85" s="267">
        <v>0</v>
      </c>
    </row>
    <row r="86" spans="3:25" ht="19.7" thickTop="1">
      <c r="C86" s="412"/>
      <c r="D86" s="412" t="s">
        <v>355</v>
      </c>
      <c r="E86" s="412">
        <v>9</v>
      </c>
      <c r="F86" s="412">
        <v>337</v>
      </c>
      <c r="G86" s="412">
        <v>264</v>
      </c>
      <c r="H86" s="412">
        <v>94</v>
      </c>
      <c r="I86" s="412">
        <v>86</v>
      </c>
      <c r="J86" s="412">
        <v>71</v>
      </c>
      <c r="K86" s="412">
        <v>10</v>
      </c>
      <c r="L86" s="412">
        <v>3</v>
      </c>
      <c r="M86" s="412">
        <v>0</v>
      </c>
      <c r="N86" s="412">
        <v>65</v>
      </c>
      <c r="O86" s="413">
        <v>0.32575757575757569</v>
      </c>
      <c r="P86" s="412">
        <v>63</v>
      </c>
      <c r="Q86" s="412">
        <v>59</v>
      </c>
      <c r="R86" s="412">
        <v>8</v>
      </c>
      <c r="S86" s="412">
        <v>52</v>
      </c>
      <c r="T86" s="412">
        <v>4</v>
      </c>
      <c r="U86" s="412">
        <v>2</v>
      </c>
      <c r="V86" s="413">
        <v>0.46587537091988129</v>
      </c>
      <c r="W86" s="413">
        <v>0.38636363636363641</v>
      </c>
      <c r="X86" s="413">
        <v>0.85223900728351765</v>
      </c>
      <c r="Y86" s="413">
        <v>0.30496453900709219</v>
      </c>
    </row>
    <row r="87" spans="3:25"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7"/>
      <c r="P87" s="271"/>
      <c r="Q87" s="265"/>
      <c r="R87" s="265"/>
      <c r="S87" s="265"/>
      <c r="T87" s="265"/>
      <c r="U87" s="265"/>
      <c r="V87" s="265"/>
      <c r="W87" s="267"/>
      <c r="X87" s="267"/>
      <c r="Y87" s="267"/>
    </row>
    <row r="88" spans="3:25"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7"/>
      <c r="P88" s="271"/>
      <c r="Q88" s="265"/>
      <c r="R88" s="265"/>
      <c r="S88" s="265"/>
      <c r="T88" s="265"/>
      <c r="U88" s="265"/>
      <c r="V88" s="265"/>
      <c r="W88" s="267"/>
      <c r="X88" s="267"/>
      <c r="Y88" s="267"/>
    </row>
    <row r="89" spans="3:25"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7"/>
      <c r="P89" s="271"/>
      <c r="Q89" s="265"/>
      <c r="R89" s="265"/>
      <c r="S89" s="265"/>
      <c r="T89" s="265"/>
      <c r="U89" s="265"/>
      <c r="V89" s="265"/>
      <c r="W89" s="267"/>
      <c r="X89" s="267"/>
      <c r="Y89" s="267"/>
    </row>
    <row r="90" spans="3:25"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7"/>
      <c r="P90" s="271"/>
      <c r="Q90" s="265"/>
      <c r="R90" s="265"/>
      <c r="S90" s="265"/>
      <c r="T90" s="265"/>
      <c r="U90" s="265"/>
      <c r="V90" s="265"/>
      <c r="W90" s="267"/>
      <c r="X90" s="267"/>
      <c r="Y90" s="267"/>
    </row>
    <row r="91" spans="3:25"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7"/>
      <c r="P91" s="271"/>
      <c r="Q91" s="265"/>
      <c r="R91" s="265"/>
      <c r="S91" s="265"/>
      <c r="T91" s="265"/>
      <c r="U91" s="265"/>
      <c r="V91" s="265"/>
      <c r="W91" s="267"/>
      <c r="X91" s="267"/>
      <c r="Y91" s="267"/>
    </row>
    <row r="92" spans="3:25"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7"/>
      <c r="P92" s="271"/>
      <c r="Q92" s="265"/>
      <c r="R92" s="265"/>
      <c r="S92" s="265"/>
      <c r="T92" s="265"/>
      <c r="U92" s="265"/>
      <c r="V92" s="265"/>
      <c r="W92" s="267"/>
      <c r="X92" s="267"/>
      <c r="Y92" s="267"/>
    </row>
    <row r="93" spans="3:25"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7"/>
      <c r="P93" s="271"/>
      <c r="Q93" s="265"/>
      <c r="R93" s="265"/>
      <c r="S93" s="265"/>
      <c r="T93" s="265"/>
      <c r="U93" s="265"/>
      <c r="V93" s="265"/>
      <c r="W93" s="267"/>
      <c r="X93" s="267"/>
      <c r="Y93" s="267"/>
    </row>
    <row r="94" spans="3:25"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7"/>
      <c r="P94" s="271"/>
      <c r="Q94" s="265"/>
      <c r="R94" s="265"/>
      <c r="S94" s="265"/>
      <c r="T94" s="265"/>
      <c r="U94" s="265"/>
      <c r="V94" s="265"/>
      <c r="W94" s="267"/>
      <c r="X94" s="267"/>
      <c r="Y94" s="267"/>
    </row>
    <row r="95" spans="3:25"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7"/>
      <c r="P95" s="271"/>
      <c r="Q95" s="265"/>
      <c r="R95" s="265"/>
      <c r="S95" s="265"/>
      <c r="T95" s="265"/>
      <c r="U95" s="265"/>
      <c r="V95" s="265"/>
      <c r="W95" s="267"/>
      <c r="X95" s="267"/>
      <c r="Y95" s="267"/>
    </row>
    <row r="96" spans="3:25"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7"/>
      <c r="P96" s="271"/>
      <c r="Q96" s="265"/>
      <c r="R96" s="265"/>
      <c r="S96" s="265"/>
      <c r="T96" s="265"/>
      <c r="U96" s="265"/>
      <c r="V96" s="265"/>
      <c r="W96" s="267"/>
      <c r="X96" s="267"/>
      <c r="Y96" s="267"/>
    </row>
    <row r="97" spans="3:25"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7"/>
      <c r="P97" s="271"/>
      <c r="Q97" s="265"/>
      <c r="R97" s="265"/>
      <c r="S97" s="265"/>
      <c r="T97" s="265"/>
      <c r="U97" s="265"/>
      <c r="V97" s="265"/>
      <c r="W97" s="267"/>
      <c r="X97" s="267"/>
      <c r="Y97" s="267"/>
    </row>
    <row r="98" spans="3:25">
      <c r="C98" s="265"/>
      <c r="D98" s="265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9"/>
    </row>
    <row r="99" spans="3:25"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7"/>
      <c r="P99" s="271"/>
      <c r="Q99" s="265"/>
      <c r="R99" s="265"/>
      <c r="S99" s="265"/>
      <c r="T99" s="265"/>
      <c r="U99" s="265"/>
      <c r="V99" s="265"/>
      <c r="W99" s="267"/>
      <c r="X99" s="267"/>
      <c r="Y99" s="267"/>
    </row>
  </sheetData>
  <mergeCells count="3">
    <mergeCell ref="C3:Y3"/>
    <mergeCell ref="C30:Y30"/>
    <mergeCell ref="C68:Y68"/>
  </mergeCells>
  <phoneticPr fontId="30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6"/>
  <sheetViews>
    <sheetView zoomScale="70" zoomScaleNormal="70" workbookViewId="0"/>
  </sheetViews>
  <sheetFormatPr defaultColWidth="8.875" defaultRowHeight="23.8"/>
  <cols>
    <col min="1" max="1" width="2.75" style="282"/>
    <col min="2" max="2" width="13.75" style="282" bestFit="1" customWidth="1"/>
    <col min="3" max="3" width="13.25" style="282"/>
    <col min="4" max="4" width="7.875" style="282" bestFit="1" customWidth="1"/>
    <col min="5" max="5" width="27" style="282" bestFit="1" customWidth="1"/>
    <col min="6" max="6" width="9" style="282" customWidth="1"/>
    <col min="7" max="7" width="9.75" style="282" customWidth="1"/>
    <col min="8" max="8" width="10" style="282" customWidth="1"/>
    <col min="9" max="9" width="8.625" style="282" customWidth="1"/>
    <col min="10" max="10" width="8.875" style="282" customWidth="1"/>
    <col min="11" max="13" width="9.75" style="282" customWidth="1"/>
    <col min="14" max="14" width="10.125" style="282" customWidth="1"/>
    <col min="15" max="15" width="10.625" style="282" customWidth="1"/>
    <col min="16" max="16" width="11.25" style="282" customWidth="1"/>
    <col min="17" max="18" width="10" style="282" customWidth="1"/>
    <col min="19" max="19" width="14.125" style="282" customWidth="1"/>
    <col min="20" max="21" width="9.75" style="282" customWidth="1"/>
    <col min="22" max="22" width="10.875" style="282" customWidth="1"/>
    <col min="23" max="23" width="11.25" style="282" customWidth="1"/>
    <col min="24" max="24" width="10.875" style="282" customWidth="1"/>
    <col min="25" max="25" width="13.375" style="282" customWidth="1"/>
    <col min="26" max="26" width="14.375" style="282" customWidth="1"/>
    <col min="27" max="16384" width="8.875" style="282"/>
  </cols>
  <sheetData>
    <row r="3" spans="2:26">
      <c r="B3" s="265"/>
      <c r="C3" s="116"/>
      <c r="D3" s="116"/>
      <c r="E3" s="445" t="s">
        <v>120</v>
      </c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116"/>
      <c r="X3" s="116"/>
      <c r="Y3" s="116"/>
      <c r="Z3" s="116"/>
    </row>
    <row r="4" spans="2:26">
      <c r="B4" s="265"/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  <c r="X4" s="265">
        <v>20</v>
      </c>
      <c r="Y4" s="265">
        <v>21</v>
      </c>
      <c r="Z4" s="265">
        <v>22</v>
      </c>
    </row>
    <row r="5" spans="2:26">
      <c r="B5" s="265"/>
      <c r="C5" s="380" t="s">
        <v>121</v>
      </c>
      <c r="D5" s="380" t="s">
        <v>6</v>
      </c>
      <c r="E5" s="380" t="s">
        <v>7</v>
      </c>
      <c r="F5" s="380" t="s">
        <v>66</v>
      </c>
      <c r="G5" s="380" t="s">
        <v>80</v>
      </c>
      <c r="H5" s="380" t="s">
        <v>81</v>
      </c>
      <c r="I5" s="380" t="s">
        <v>82</v>
      </c>
      <c r="J5" s="380" t="s">
        <v>83</v>
      </c>
      <c r="K5" s="380" t="s">
        <v>84</v>
      </c>
      <c r="L5" s="380" t="s">
        <v>85</v>
      </c>
      <c r="M5" s="380" t="s">
        <v>86</v>
      </c>
      <c r="N5" s="380" t="s">
        <v>87</v>
      </c>
      <c r="O5" s="380" t="s">
        <v>88</v>
      </c>
      <c r="P5" s="380" t="s">
        <v>89</v>
      </c>
      <c r="Q5" s="380" t="s">
        <v>1</v>
      </c>
      <c r="R5" s="380" t="s">
        <v>90</v>
      </c>
      <c r="S5" s="380" t="s">
        <v>91</v>
      </c>
      <c r="T5" s="380" t="s">
        <v>92</v>
      </c>
      <c r="U5" s="380" t="s">
        <v>93</v>
      </c>
      <c r="V5" s="380" t="s">
        <v>94</v>
      </c>
      <c r="W5" s="380" t="s">
        <v>95</v>
      </c>
      <c r="X5" s="380" t="s">
        <v>96</v>
      </c>
      <c r="Y5" s="380" t="s">
        <v>97</v>
      </c>
      <c r="Z5" s="380" t="s">
        <v>98</v>
      </c>
    </row>
    <row r="6" spans="2:26">
      <c r="B6" s="265">
        <v>1</v>
      </c>
      <c r="C6" s="226" t="s">
        <v>0</v>
      </c>
      <c r="D6" s="268">
        <v>40</v>
      </c>
      <c r="E6" s="268" t="s">
        <v>408</v>
      </c>
      <c r="F6" s="268">
        <v>1</v>
      </c>
      <c r="G6" s="268">
        <v>5</v>
      </c>
      <c r="H6" s="268">
        <v>4</v>
      </c>
      <c r="I6" s="268">
        <v>3</v>
      </c>
      <c r="J6" s="268">
        <v>3</v>
      </c>
      <c r="K6" s="268">
        <v>2</v>
      </c>
      <c r="L6" s="268">
        <v>0</v>
      </c>
      <c r="M6" s="268">
        <v>1</v>
      </c>
      <c r="N6" s="268">
        <v>0</v>
      </c>
      <c r="O6" s="268">
        <v>1</v>
      </c>
      <c r="P6" s="259">
        <v>0.75</v>
      </c>
      <c r="Q6" s="268">
        <v>1</v>
      </c>
      <c r="R6" s="268">
        <v>0</v>
      </c>
      <c r="S6" s="268">
        <v>0</v>
      </c>
      <c r="T6" s="268">
        <v>0</v>
      </c>
      <c r="U6" s="268">
        <v>0</v>
      </c>
      <c r="V6" s="268">
        <v>0</v>
      </c>
      <c r="W6" s="259">
        <v>0.8</v>
      </c>
      <c r="X6" s="259">
        <v>1.25</v>
      </c>
      <c r="Y6" s="259">
        <v>2.0499999999999998</v>
      </c>
      <c r="Z6" s="259">
        <v>1</v>
      </c>
    </row>
    <row r="7" spans="2:26">
      <c r="B7" s="265">
        <v>2</v>
      </c>
      <c r="C7" s="226" t="s">
        <v>0</v>
      </c>
      <c r="D7" s="268">
        <v>51</v>
      </c>
      <c r="E7" s="268" t="s">
        <v>409</v>
      </c>
      <c r="F7" s="268">
        <v>1</v>
      </c>
      <c r="G7" s="268">
        <v>4</v>
      </c>
      <c r="H7" s="268">
        <v>3</v>
      </c>
      <c r="I7" s="268">
        <v>1</v>
      </c>
      <c r="J7" s="268">
        <v>2</v>
      </c>
      <c r="K7" s="268">
        <v>2</v>
      </c>
      <c r="L7" s="268">
        <v>0</v>
      </c>
      <c r="M7" s="268">
        <v>0</v>
      </c>
      <c r="N7" s="268">
        <v>0</v>
      </c>
      <c r="O7" s="268">
        <v>3</v>
      </c>
      <c r="P7" s="259">
        <v>0.66700000000000004</v>
      </c>
      <c r="Q7" s="268">
        <v>1</v>
      </c>
      <c r="R7" s="268">
        <v>1</v>
      </c>
      <c r="S7" s="268">
        <v>0</v>
      </c>
      <c r="T7" s="268">
        <v>0</v>
      </c>
      <c r="U7" s="268">
        <v>0</v>
      </c>
      <c r="V7" s="268">
        <v>0</v>
      </c>
      <c r="W7" s="259">
        <v>0.75</v>
      </c>
      <c r="X7" s="259">
        <v>0.66700000000000004</v>
      </c>
      <c r="Y7" s="259">
        <v>1.417</v>
      </c>
      <c r="Z7" s="259">
        <v>1</v>
      </c>
    </row>
    <row r="8" spans="2:26">
      <c r="B8" s="265">
        <v>3</v>
      </c>
      <c r="C8" s="226" t="s">
        <v>0</v>
      </c>
      <c r="D8" s="268">
        <v>5</v>
      </c>
      <c r="E8" s="268" t="s">
        <v>410</v>
      </c>
      <c r="F8" s="268">
        <v>7</v>
      </c>
      <c r="G8" s="268">
        <v>30</v>
      </c>
      <c r="H8" s="268">
        <v>27</v>
      </c>
      <c r="I8" s="268">
        <v>15</v>
      </c>
      <c r="J8" s="268">
        <v>15</v>
      </c>
      <c r="K8" s="268">
        <v>8</v>
      </c>
      <c r="L8" s="268">
        <v>4</v>
      </c>
      <c r="M8" s="268">
        <v>3</v>
      </c>
      <c r="N8" s="268">
        <v>0</v>
      </c>
      <c r="O8" s="268">
        <v>14</v>
      </c>
      <c r="P8" s="259">
        <v>0.55600000000000005</v>
      </c>
      <c r="Q8" s="268">
        <v>3</v>
      </c>
      <c r="R8" s="268">
        <v>2</v>
      </c>
      <c r="S8" s="268">
        <v>0</v>
      </c>
      <c r="T8" s="268">
        <v>4</v>
      </c>
      <c r="U8" s="268">
        <v>0</v>
      </c>
      <c r="V8" s="268">
        <v>0</v>
      </c>
      <c r="W8" s="259">
        <v>0.6</v>
      </c>
      <c r="X8" s="259">
        <v>0.92600000000000005</v>
      </c>
      <c r="Y8" s="259">
        <v>1.526</v>
      </c>
      <c r="Z8" s="259">
        <v>0.55600000000000005</v>
      </c>
    </row>
    <row r="9" spans="2:26">
      <c r="B9" s="265">
        <v>4</v>
      </c>
      <c r="C9" s="226" t="s">
        <v>0</v>
      </c>
      <c r="D9" s="268">
        <v>19</v>
      </c>
      <c r="E9" s="268" t="s">
        <v>411</v>
      </c>
      <c r="F9" s="268">
        <v>2</v>
      </c>
      <c r="G9" s="268">
        <v>11</v>
      </c>
      <c r="H9" s="268">
        <v>9</v>
      </c>
      <c r="I9" s="268">
        <v>6</v>
      </c>
      <c r="J9" s="268">
        <v>5</v>
      </c>
      <c r="K9" s="268">
        <v>2</v>
      </c>
      <c r="L9" s="268">
        <v>1</v>
      </c>
      <c r="M9" s="268">
        <v>2</v>
      </c>
      <c r="N9" s="268">
        <v>0</v>
      </c>
      <c r="O9" s="268">
        <v>4</v>
      </c>
      <c r="P9" s="259">
        <v>0.55600000000000005</v>
      </c>
      <c r="Q9" s="268">
        <v>0</v>
      </c>
      <c r="R9" s="268">
        <v>1</v>
      </c>
      <c r="S9" s="268">
        <v>2</v>
      </c>
      <c r="T9" s="268">
        <v>1</v>
      </c>
      <c r="U9" s="268">
        <v>0</v>
      </c>
      <c r="V9" s="268">
        <v>0</v>
      </c>
      <c r="W9" s="259">
        <v>0.63600000000000001</v>
      </c>
      <c r="X9" s="259">
        <v>1.111</v>
      </c>
      <c r="Y9" s="259">
        <v>1.7470000000000001</v>
      </c>
      <c r="Z9" s="259">
        <v>0.6</v>
      </c>
    </row>
    <row r="10" spans="2:26">
      <c r="B10" s="265">
        <v>5</v>
      </c>
      <c r="C10" s="226" t="s">
        <v>0</v>
      </c>
      <c r="D10" s="268">
        <v>23</v>
      </c>
      <c r="E10" s="268" t="s">
        <v>354</v>
      </c>
      <c r="F10" s="268">
        <v>3</v>
      </c>
      <c r="G10" s="268">
        <v>13</v>
      </c>
      <c r="H10" s="268">
        <v>11</v>
      </c>
      <c r="I10" s="268">
        <v>5</v>
      </c>
      <c r="J10" s="268">
        <v>6</v>
      </c>
      <c r="K10" s="268">
        <v>4</v>
      </c>
      <c r="L10" s="268">
        <v>2</v>
      </c>
      <c r="M10" s="268">
        <v>0</v>
      </c>
      <c r="N10" s="268">
        <v>0</v>
      </c>
      <c r="O10" s="268">
        <v>7</v>
      </c>
      <c r="P10" s="259">
        <v>0.54500000000000004</v>
      </c>
      <c r="Q10" s="268">
        <v>1</v>
      </c>
      <c r="R10" s="268">
        <v>0</v>
      </c>
      <c r="S10" s="268">
        <v>1</v>
      </c>
      <c r="T10" s="268">
        <v>2</v>
      </c>
      <c r="U10" s="268">
        <v>0</v>
      </c>
      <c r="V10" s="268">
        <v>0</v>
      </c>
      <c r="W10" s="259">
        <v>0.61499999999999999</v>
      </c>
      <c r="X10" s="259">
        <v>0.72699999999999998</v>
      </c>
      <c r="Y10" s="259">
        <v>1.343</v>
      </c>
      <c r="Z10" s="259">
        <v>0.6</v>
      </c>
    </row>
    <row r="11" spans="2:26">
      <c r="B11" s="265">
        <v>6</v>
      </c>
      <c r="C11" s="226" t="s">
        <v>0</v>
      </c>
      <c r="D11" s="268">
        <v>47</v>
      </c>
      <c r="E11" s="268" t="s">
        <v>356</v>
      </c>
      <c r="F11" s="268">
        <v>7</v>
      </c>
      <c r="G11" s="268">
        <v>32</v>
      </c>
      <c r="H11" s="268">
        <v>26</v>
      </c>
      <c r="I11" s="268">
        <v>9</v>
      </c>
      <c r="J11" s="268">
        <v>12</v>
      </c>
      <c r="K11" s="268">
        <v>10</v>
      </c>
      <c r="L11" s="268">
        <v>2</v>
      </c>
      <c r="M11" s="268">
        <v>0</v>
      </c>
      <c r="N11" s="268">
        <v>0</v>
      </c>
      <c r="O11" s="268">
        <v>9</v>
      </c>
      <c r="P11" s="259">
        <v>0.46200000000000002</v>
      </c>
      <c r="Q11" s="268">
        <v>6</v>
      </c>
      <c r="R11" s="268">
        <v>4</v>
      </c>
      <c r="S11" s="268">
        <v>0</v>
      </c>
      <c r="T11" s="268">
        <v>10</v>
      </c>
      <c r="U11" s="268">
        <v>1</v>
      </c>
      <c r="V11" s="268">
        <v>0</v>
      </c>
      <c r="W11" s="259">
        <v>0.56299999999999994</v>
      </c>
      <c r="X11" s="259">
        <v>0.53800000000000003</v>
      </c>
      <c r="Y11" s="259">
        <v>1.101</v>
      </c>
      <c r="Z11" s="259">
        <v>0.46200000000000002</v>
      </c>
    </row>
    <row r="12" spans="2:26">
      <c r="B12" s="265">
        <v>7</v>
      </c>
      <c r="C12" s="226" t="s">
        <v>0</v>
      </c>
      <c r="D12" s="268">
        <v>37</v>
      </c>
      <c r="E12" s="268" t="s">
        <v>413</v>
      </c>
      <c r="F12" s="268">
        <v>9</v>
      </c>
      <c r="G12" s="268">
        <v>41</v>
      </c>
      <c r="H12" s="268">
        <v>27</v>
      </c>
      <c r="I12" s="268">
        <v>16</v>
      </c>
      <c r="J12" s="268">
        <v>11</v>
      </c>
      <c r="K12" s="268">
        <v>7</v>
      </c>
      <c r="L12" s="268">
        <v>2</v>
      </c>
      <c r="M12" s="268">
        <v>2</v>
      </c>
      <c r="N12" s="268">
        <v>0</v>
      </c>
      <c r="O12" s="268">
        <v>6</v>
      </c>
      <c r="P12" s="259">
        <v>0.40699999999999997</v>
      </c>
      <c r="Q12" s="268">
        <v>13</v>
      </c>
      <c r="R12" s="268">
        <v>5</v>
      </c>
      <c r="S12" s="268">
        <v>0</v>
      </c>
      <c r="T12" s="268">
        <v>3</v>
      </c>
      <c r="U12" s="268">
        <v>0</v>
      </c>
      <c r="V12" s="268">
        <v>1</v>
      </c>
      <c r="W12" s="259">
        <v>0.58499999999999996</v>
      </c>
      <c r="X12" s="259">
        <v>0.63</v>
      </c>
      <c r="Y12" s="259">
        <v>1.2150000000000001</v>
      </c>
      <c r="Z12" s="259">
        <v>0.5</v>
      </c>
    </row>
    <row r="13" spans="2:26">
      <c r="B13" s="265">
        <v>8</v>
      </c>
      <c r="C13" s="226" t="s">
        <v>0</v>
      </c>
      <c r="D13" s="268">
        <v>9</v>
      </c>
      <c r="E13" s="268" t="s">
        <v>412</v>
      </c>
      <c r="F13" s="268">
        <v>2</v>
      </c>
      <c r="G13" s="268">
        <v>8</v>
      </c>
      <c r="H13" s="268">
        <v>5</v>
      </c>
      <c r="I13" s="268">
        <v>5</v>
      </c>
      <c r="J13" s="268">
        <v>2</v>
      </c>
      <c r="K13" s="268">
        <v>1</v>
      </c>
      <c r="L13" s="268">
        <v>0</v>
      </c>
      <c r="M13" s="268">
        <v>1</v>
      </c>
      <c r="N13" s="268">
        <v>0</v>
      </c>
      <c r="O13" s="268">
        <v>2</v>
      </c>
      <c r="P13" s="259">
        <v>0.4</v>
      </c>
      <c r="Q13" s="268">
        <v>2</v>
      </c>
      <c r="R13" s="268">
        <v>2</v>
      </c>
      <c r="S13" s="268">
        <v>1</v>
      </c>
      <c r="T13" s="268">
        <v>0</v>
      </c>
      <c r="U13" s="268">
        <v>0</v>
      </c>
      <c r="V13" s="268">
        <v>0</v>
      </c>
      <c r="W13" s="259">
        <v>0.625</v>
      </c>
      <c r="X13" s="259">
        <v>0.8</v>
      </c>
      <c r="Y13" s="259">
        <v>1.425</v>
      </c>
      <c r="Z13" s="259">
        <v>0.25</v>
      </c>
    </row>
    <row r="14" spans="2:26">
      <c r="B14" s="265">
        <v>9</v>
      </c>
      <c r="C14" s="226" t="s">
        <v>0</v>
      </c>
      <c r="D14" s="268">
        <v>2</v>
      </c>
      <c r="E14" s="268" t="s">
        <v>414</v>
      </c>
      <c r="F14" s="268">
        <v>10</v>
      </c>
      <c r="G14" s="268">
        <v>44</v>
      </c>
      <c r="H14" s="268">
        <v>40</v>
      </c>
      <c r="I14" s="268">
        <v>13</v>
      </c>
      <c r="J14" s="268">
        <v>15</v>
      </c>
      <c r="K14" s="268">
        <v>12</v>
      </c>
      <c r="L14" s="268">
        <v>1</v>
      </c>
      <c r="M14" s="268">
        <v>2</v>
      </c>
      <c r="N14" s="268">
        <v>0</v>
      </c>
      <c r="O14" s="268">
        <v>19</v>
      </c>
      <c r="P14" s="259">
        <v>0.375</v>
      </c>
      <c r="Q14" s="268">
        <v>3</v>
      </c>
      <c r="R14" s="268">
        <v>7</v>
      </c>
      <c r="S14" s="268">
        <v>0</v>
      </c>
      <c r="T14" s="268">
        <v>3</v>
      </c>
      <c r="U14" s="268">
        <v>0</v>
      </c>
      <c r="V14" s="268">
        <v>1</v>
      </c>
      <c r="W14" s="259">
        <v>0.40899999999999997</v>
      </c>
      <c r="X14" s="259">
        <v>0.5</v>
      </c>
      <c r="Y14" s="259">
        <v>0.90900000000000003</v>
      </c>
      <c r="Z14" s="259">
        <v>0.35699999999999998</v>
      </c>
    </row>
    <row r="15" spans="2:26">
      <c r="B15" s="265">
        <v>10</v>
      </c>
      <c r="C15" s="226" t="s">
        <v>0</v>
      </c>
      <c r="D15" s="268">
        <v>24</v>
      </c>
      <c r="E15" s="268" t="s">
        <v>357</v>
      </c>
      <c r="F15" s="268">
        <v>8</v>
      </c>
      <c r="G15" s="268">
        <v>37</v>
      </c>
      <c r="H15" s="268">
        <v>30</v>
      </c>
      <c r="I15" s="268">
        <v>16</v>
      </c>
      <c r="J15" s="268">
        <v>11</v>
      </c>
      <c r="K15" s="268">
        <v>9</v>
      </c>
      <c r="L15" s="268">
        <v>1</v>
      </c>
      <c r="M15" s="268">
        <v>1</v>
      </c>
      <c r="N15" s="268">
        <v>0</v>
      </c>
      <c r="O15" s="268">
        <v>7</v>
      </c>
      <c r="P15" s="259">
        <v>0.36699999999999999</v>
      </c>
      <c r="Q15" s="268">
        <v>7</v>
      </c>
      <c r="R15" s="268">
        <v>4</v>
      </c>
      <c r="S15" s="268">
        <v>0</v>
      </c>
      <c r="T15" s="268">
        <v>5</v>
      </c>
      <c r="U15" s="268">
        <v>0</v>
      </c>
      <c r="V15" s="268">
        <v>0</v>
      </c>
      <c r="W15" s="259">
        <v>0.48599999999999999</v>
      </c>
      <c r="X15" s="259">
        <v>0.46700000000000003</v>
      </c>
      <c r="Y15" s="259">
        <v>0.95299999999999996</v>
      </c>
      <c r="Z15" s="259">
        <v>0.46200000000000002</v>
      </c>
    </row>
    <row r="16" spans="2:26" s="283" customFormat="1">
      <c r="B16" s="265">
        <v>11</v>
      </c>
      <c r="C16" s="226" t="s">
        <v>0</v>
      </c>
      <c r="D16" s="268">
        <v>12</v>
      </c>
      <c r="E16" s="268" t="s">
        <v>415</v>
      </c>
      <c r="F16" s="268">
        <v>7</v>
      </c>
      <c r="G16" s="268">
        <v>25</v>
      </c>
      <c r="H16" s="268">
        <v>24</v>
      </c>
      <c r="I16" s="268">
        <v>6</v>
      </c>
      <c r="J16" s="268">
        <v>7</v>
      </c>
      <c r="K16" s="268">
        <v>7</v>
      </c>
      <c r="L16" s="268">
        <v>0</v>
      </c>
      <c r="M16" s="268">
        <v>0</v>
      </c>
      <c r="N16" s="268">
        <v>0</v>
      </c>
      <c r="O16" s="268">
        <v>3</v>
      </c>
      <c r="P16" s="259">
        <v>0.29199999999999998</v>
      </c>
      <c r="Q16" s="268">
        <v>1</v>
      </c>
      <c r="R16" s="268">
        <v>2</v>
      </c>
      <c r="S16" s="268">
        <v>0</v>
      </c>
      <c r="T16" s="268">
        <v>2</v>
      </c>
      <c r="U16" s="268">
        <v>0</v>
      </c>
      <c r="V16" s="268">
        <v>0</v>
      </c>
      <c r="W16" s="259">
        <v>0.32</v>
      </c>
      <c r="X16" s="259">
        <v>0.29199999999999998</v>
      </c>
      <c r="Y16" s="259">
        <v>0.61199999999999999</v>
      </c>
      <c r="Z16" s="259">
        <v>0.308</v>
      </c>
    </row>
    <row r="17" spans="2:26">
      <c r="B17" s="265">
        <v>12</v>
      </c>
      <c r="C17" s="226" t="s">
        <v>0</v>
      </c>
      <c r="D17" s="268">
        <v>72</v>
      </c>
      <c r="E17" s="268" t="s">
        <v>358</v>
      </c>
      <c r="F17" s="268">
        <v>10</v>
      </c>
      <c r="G17" s="268">
        <v>42</v>
      </c>
      <c r="H17" s="268">
        <v>38</v>
      </c>
      <c r="I17" s="268">
        <v>10</v>
      </c>
      <c r="J17" s="268">
        <v>9</v>
      </c>
      <c r="K17" s="268">
        <v>7</v>
      </c>
      <c r="L17" s="268">
        <v>1</v>
      </c>
      <c r="M17" s="268">
        <v>1</v>
      </c>
      <c r="N17" s="268">
        <v>0</v>
      </c>
      <c r="O17" s="268">
        <v>9</v>
      </c>
      <c r="P17" s="259">
        <v>0.23699999999999999</v>
      </c>
      <c r="Q17" s="268">
        <v>4</v>
      </c>
      <c r="R17" s="268">
        <v>15</v>
      </c>
      <c r="S17" s="268">
        <v>0</v>
      </c>
      <c r="T17" s="268">
        <v>8</v>
      </c>
      <c r="U17" s="268">
        <v>0</v>
      </c>
      <c r="V17" s="268">
        <v>0</v>
      </c>
      <c r="W17" s="259">
        <v>0.31</v>
      </c>
      <c r="X17" s="259">
        <v>0.316</v>
      </c>
      <c r="Y17" s="259">
        <v>0.625</v>
      </c>
      <c r="Z17" s="259">
        <v>0.34599999999999997</v>
      </c>
    </row>
    <row r="18" spans="2:26">
      <c r="B18" s="265">
        <v>13</v>
      </c>
      <c r="C18" s="226" t="s">
        <v>0</v>
      </c>
      <c r="D18" s="268">
        <v>61</v>
      </c>
      <c r="E18" s="268" t="s">
        <v>416</v>
      </c>
      <c r="F18" s="268">
        <v>3</v>
      </c>
      <c r="G18" s="268">
        <v>11</v>
      </c>
      <c r="H18" s="268">
        <v>10</v>
      </c>
      <c r="I18" s="268">
        <v>2</v>
      </c>
      <c r="J18" s="268">
        <v>2</v>
      </c>
      <c r="K18" s="268">
        <v>1</v>
      </c>
      <c r="L18" s="268">
        <v>1</v>
      </c>
      <c r="M18" s="268">
        <v>0</v>
      </c>
      <c r="N18" s="268">
        <v>0</v>
      </c>
      <c r="O18" s="268">
        <v>2</v>
      </c>
      <c r="P18" s="259">
        <v>0.2</v>
      </c>
      <c r="Q18" s="268">
        <v>1</v>
      </c>
      <c r="R18" s="268">
        <v>3</v>
      </c>
      <c r="S18" s="268">
        <v>0</v>
      </c>
      <c r="T18" s="268">
        <v>0</v>
      </c>
      <c r="U18" s="268">
        <v>0</v>
      </c>
      <c r="V18" s="268">
        <v>0</v>
      </c>
      <c r="W18" s="259">
        <v>0.27300000000000002</v>
      </c>
      <c r="X18" s="259">
        <v>0.3</v>
      </c>
      <c r="Y18" s="259">
        <v>0.57299999999999995</v>
      </c>
      <c r="Z18" s="259">
        <v>0.2</v>
      </c>
    </row>
    <row r="19" spans="2:26" s="283" customFormat="1">
      <c r="B19" s="265">
        <v>14</v>
      </c>
      <c r="C19" s="226" t="s">
        <v>0</v>
      </c>
      <c r="D19" s="268">
        <v>42</v>
      </c>
      <c r="E19" s="268" t="s">
        <v>417</v>
      </c>
      <c r="F19" s="268">
        <v>10</v>
      </c>
      <c r="G19" s="268">
        <v>42</v>
      </c>
      <c r="H19" s="268">
        <v>37</v>
      </c>
      <c r="I19" s="268">
        <v>12</v>
      </c>
      <c r="J19" s="268">
        <v>7</v>
      </c>
      <c r="K19" s="268">
        <v>6</v>
      </c>
      <c r="L19" s="268">
        <v>0</v>
      </c>
      <c r="M19" s="268">
        <v>1</v>
      </c>
      <c r="N19" s="268">
        <v>0</v>
      </c>
      <c r="O19" s="268">
        <v>9</v>
      </c>
      <c r="P19" s="259">
        <v>0.189</v>
      </c>
      <c r="Q19" s="268">
        <v>3</v>
      </c>
      <c r="R19" s="268">
        <v>7</v>
      </c>
      <c r="S19" s="268">
        <v>2</v>
      </c>
      <c r="T19" s="268">
        <v>5</v>
      </c>
      <c r="U19" s="268">
        <v>0</v>
      </c>
      <c r="V19" s="268">
        <v>0</v>
      </c>
      <c r="W19" s="259">
        <v>0.28599999999999998</v>
      </c>
      <c r="X19" s="259">
        <v>0.24299999999999999</v>
      </c>
      <c r="Y19" s="259">
        <v>0.52900000000000003</v>
      </c>
      <c r="Z19" s="259">
        <v>0.222</v>
      </c>
    </row>
    <row r="20" spans="2:26" s="283" customFormat="1">
      <c r="B20" s="265">
        <v>15</v>
      </c>
      <c r="C20" s="226" t="s">
        <v>0</v>
      </c>
      <c r="D20" s="268">
        <v>78</v>
      </c>
      <c r="E20" s="268" t="s">
        <v>418</v>
      </c>
      <c r="F20" s="268">
        <v>4</v>
      </c>
      <c r="G20" s="268">
        <v>13</v>
      </c>
      <c r="H20" s="268">
        <v>9</v>
      </c>
      <c r="I20" s="268">
        <v>2</v>
      </c>
      <c r="J20" s="268">
        <v>1</v>
      </c>
      <c r="K20" s="268">
        <v>1</v>
      </c>
      <c r="L20" s="268">
        <v>0</v>
      </c>
      <c r="M20" s="268">
        <v>0</v>
      </c>
      <c r="N20" s="268">
        <v>0</v>
      </c>
      <c r="O20" s="268">
        <v>3</v>
      </c>
      <c r="P20" s="259">
        <v>0.111</v>
      </c>
      <c r="Q20" s="268">
        <v>3</v>
      </c>
      <c r="R20" s="268">
        <v>5</v>
      </c>
      <c r="S20" s="268">
        <v>1</v>
      </c>
      <c r="T20" s="268">
        <v>1</v>
      </c>
      <c r="U20" s="268">
        <v>0</v>
      </c>
      <c r="V20" s="268">
        <v>0</v>
      </c>
      <c r="W20" s="259">
        <v>0.38500000000000001</v>
      </c>
      <c r="X20" s="259">
        <v>0.111</v>
      </c>
      <c r="Y20" s="259">
        <v>0.496</v>
      </c>
      <c r="Z20" s="259">
        <v>0</v>
      </c>
    </row>
    <row r="21" spans="2:26">
      <c r="B21" s="265">
        <v>16</v>
      </c>
      <c r="C21" s="226" t="s">
        <v>0</v>
      </c>
      <c r="D21" s="268">
        <v>10</v>
      </c>
      <c r="E21" s="268" t="s">
        <v>419</v>
      </c>
      <c r="F21" s="268">
        <v>3</v>
      </c>
      <c r="G21" s="268">
        <v>7</v>
      </c>
      <c r="H21" s="268">
        <v>6</v>
      </c>
      <c r="I21" s="268">
        <v>0</v>
      </c>
      <c r="J21" s="268">
        <v>0</v>
      </c>
      <c r="K21" s="268">
        <v>0</v>
      </c>
      <c r="L21" s="268">
        <v>0</v>
      </c>
      <c r="M21" s="268">
        <v>0</v>
      </c>
      <c r="N21" s="268">
        <v>0</v>
      </c>
      <c r="O21" s="268">
        <v>0</v>
      </c>
      <c r="P21" s="259">
        <v>0</v>
      </c>
      <c r="Q21" s="268">
        <v>1</v>
      </c>
      <c r="R21" s="268">
        <v>6</v>
      </c>
      <c r="S21" s="268">
        <v>0</v>
      </c>
      <c r="T21" s="268">
        <v>0</v>
      </c>
      <c r="U21" s="268">
        <v>0</v>
      </c>
      <c r="V21" s="268">
        <v>0</v>
      </c>
      <c r="W21" s="259">
        <v>0.14299999999999999</v>
      </c>
      <c r="X21" s="259">
        <v>0</v>
      </c>
      <c r="Y21" s="259">
        <v>0.14299999999999999</v>
      </c>
      <c r="Z21" s="259">
        <v>0</v>
      </c>
    </row>
    <row r="22" spans="2:26">
      <c r="B22" s="265">
        <v>17</v>
      </c>
      <c r="C22" s="226" t="s">
        <v>1</v>
      </c>
      <c r="D22" s="268">
        <v>8</v>
      </c>
      <c r="E22" s="268" t="s">
        <v>362</v>
      </c>
      <c r="F22" s="268">
        <v>2</v>
      </c>
      <c r="G22" s="268">
        <v>9</v>
      </c>
      <c r="H22" s="268">
        <v>8</v>
      </c>
      <c r="I22" s="268">
        <v>4</v>
      </c>
      <c r="J22" s="268">
        <v>7</v>
      </c>
      <c r="K22" s="268">
        <v>6</v>
      </c>
      <c r="L22" s="268">
        <v>1</v>
      </c>
      <c r="M22" s="268">
        <v>0</v>
      </c>
      <c r="N22" s="268">
        <v>0</v>
      </c>
      <c r="O22" s="268">
        <v>5</v>
      </c>
      <c r="P22" s="259">
        <v>0.875</v>
      </c>
      <c r="Q22" s="268">
        <v>1</v>
      </c>
      <c r="R22" s="268">
        <v>0</v>
      </c>
      <c r="S22" s="268">
        <v>0</v>
      </c>
      <c r="T22" s="268">
        <v>4</v>
      </c>
      <c r="U22" s="268">
        <v>0</v>
      </c>
      <c r="V22" s="268">
        <v>0</v>
      </c>
      <c r="W22" s="259">
        <v>0.88900000000000001</v>
      </c>
      <c r="X22" s="259">
        <v>1</v>
      </c>
      <c r="Y22" s="259">
        <v>2.153</v>
      </c>
      <c r="Z22" s="259">
        <v>0.55600000000000005</v>
      </c>
    </row>
    <row r="23" spans="2:26">
      <c r="B23" s="265">
        <v>18</v>
      </c>
      <c r="C23" s="226" t="s">
        <v>1</v>
      </c>
      <c r="D23" s="268">
        <v>29</v>
      </c>
      <c r="E23" s="268" t="s">
        <v>420</v>
      </c>
      <c r="F23" s="268">
        <v>6</v>
      </c>
      <c r="G23" s="268">
        <v>26</v>
      </c>
      <c r="H23" s="268">
        <v>23</v>
      </c>
      <c r="I23" s="268">
        <v>13</v>
      </c>
      <c r="J23" s="268">
        <v>15</v>
      </c>
      <c r="K23" s="268">
        <v>10</v>
      </c>
      <c r="L23" s="268">
        <v>3</v>
      </c>
      <c r="M23" s="268">
        <v>0</v>
      </c>
      <c r="N23" s="268">
        <v>2</v>
      </c>
      <c r="O23" s="268">
        <v>13</v>
      </c>
      <c r="P23" s="259">
        <v>0.65200000000000002</v>
      </c>
      <c r="Q23" s="268">
        <v>3</v>
      </c>
      <c r="R23" s="268">
        <v>1</v>
      </c>
      <c r="S23" s="268">
        <v>0</v>
      </c>
      <c r="T23" s="268">
        <v>6</v>
      </c>
      <c r="U23" s="268">
        <v>0</v>
      </c>
      <c r="V23" s="268">
        <v>0</v>
      </c>
      <c r="W23" s="259">
        <v>0.69199999999999995</v>
      </c>
      <c r="X23" s="259">
        <v>1.0429999999999999</v>
      </c>
      <c r="Y23" s="259">
        <v>1.5669999999999999</v>
      </c>
      <c r="Z23" s="259">
        <v>0.6</v>
      </c>
    </row>
    <row r="24" spans="2:26">
      <c r="B24" s="265">
        <v>19</v>
      </c>
      <c r="C24" s="226" t="s">
        <v>1</v>
      </c>
      <c r="D24" s="268">
        <v>6</v>
      </c>
      <c r="E24" s="268" t="s">
        <v>364</v>
      </c>
      <c r="F24" s="268">
        <v>5</v>
      </c>
      <c r="G24" s="268">
        <v>19</v>
      </c>
      <c r="H24" s="268">
        <v>11</v>
      </c>
      <c r="I24" s="268">
        <v>10</v>
      </c>
      <c r="J24" s="268">
        <v>7</v>
      </c>
      <c r="K24" s="268">
        <v>4</v>
      </c>
      <c r="L24" s="268">
        <v>0</v>
      </c>
      <c r="M24" s="268">
        <v>1</v>
      </c>
      <c r="N24" s="268">
        <v>2</v>
      </c>
      <c r="O24" s="268">
        <v>12</v>
      </c>
      <c r="P24" s="259">
        <v>0.63600000000000001</v>
      </c>
      <c r="Q24" s="268">
        <v>7</v>
      </c>
      <c r="R24" s="268">
        <v>3</v>
      </c>
      <c r="S24" s="268">
        <v>1</v>
      </c>
      <c r="T24" s="268">
        <v>3</v>
      </c>
      <c r="U24" s="268">
        <v>0</v>
      </c>
      <c r="V24" s="268">
        <v>0</v>
      </c>
      <c r="W24" s="259">
        <v>0.78900000000000003</v>
      </c>
      <c r="X24" s="259">
        <v>1.3640000000000001</v>
      </c>
      <c r="Y24" s="259">
        <v>1.508</v>
      </c>
      <c r="Z24" s="259">
        <v>0.59099999999999997</v>
      </c>
    </row>
    <row r="25" spans="2:26">
      <c r="B25" s="265">
        <v>20</v>
      </c>
      <c r="C25" s="226" t="s">
        <v>1</v>
      </c>
      <c r="D25" s="268">
        <v>42</v>
      </c>
      <c r="E25" s="268" t="s">
        <v>367</v>
      </c>
      <c r="F25" s="268">
        <v>9</v>
      </c>
      <c r="G25" s="268">
        <v>45</v>
      </c>
      <c r="H25" s="268">
        <v>30</v>
      </c>
      <c r="I25" s="268">
        <v>22</v>
      </c>
      <c r="J25" s="268">
        <v>18</v>
      </c>
      <c r="K25" s="268">
        <v>13</v>
      </c>
      <c r="L25" s="268">
        <v>3</v>
      </c>
      <c r="M25" s="268">
        <v>2</v>
      </c>
      <c r="N25" s="268">
        <v>0</v>
      </c>
      <c r="O25" s="268">
        <v>21</v>
      </c>
      <c r="P25" s="259">
        <v>0.6</v>
      </c>
      <c r="Q25" s="268">
        <v>11</v>
      </c>
      <c r="R25" s="268">
        <v>0</v>
      </c>
      <c r="S25" s="268">
        <v>4</v>
      </c>
      <c r="T25" s="268">
        <v>6</v>
      </c>
      <c r="U25" s="268">
        <v>0</v>
      </c>
      <c r="V25" s="268">
        <v>0</v>
      </c>
      <c r="W25" s="259">
        <v>0.73299999999999998</v>
      </c>
      <c r="X25" s="259">
        <v>0.83299999999999996</v>
      </c>
      <c r="Y25" s="259">
        <v>1</v>
      </c>
      <c r="Z25" s="259">
        <v>1</v>
      </c>
    </row>
    <row r="26" spans="2:26">
      <c r="B26" s="265">
        <v>21</v>
      </c>
      <c r="C26" s="226" t="s">
        <v>1</v>
      </c>
      <c r="D26" s="268">
        <v>2</v>
      </c>
      <c r="E26" s="268" t="s">
        <v>365</v>
      </c>
      <c r="F26" s="268">
        <v>8</v>
      </c>
      <c r="G26" s="268">
        <v>36</v>
      </c>
      <c r="H26" s="268">
        <v>29</v>
      </c>
      <c r="I26" s="268">
        <v>20</v>
      </c>
      <c r="J26" s="268">
        <v>15</v>
      </c>
      <c r="K26" s="268">
        <v>9</v>
      </c>
      <c r="L26" s="268">
        <v>1</v>
      </c>
      <c r="M26" s="268">
        <v>5</v>
      </c>
      <c r="N26" s="268">
        <v>0</v>
      </c>
      <c r="O26" s="268">
        <v>16</v>
      </c>
      <c r="P26" s="259">
        <v>0.51700000000000002</v>
      </c>
      <c r="Q26" s="268">
        <v>5</v>
      </c>
      <c r="R26" s="268">
        <v>3</v>
      </c>
      <c r="S26" s="268">
        <v>2</v>
      </c>
      <c r="T26" s="268">
        <v>6</v>
      </c>
      <c r="U26" s="268">
        <v>0</v>
      </c>
      <c r="V26" s="268">
        <v>0</v>
      </c>
      <c r="W26" s="259">
        <v>0.61099999999999999</v>
      </c>
      <c r="X26" s="259">
        <v>0.89700000000000002</v>
      </c>
      <c r="Y26" s="259">
        <v>1.2390000000000001</v>
      </c>
      <c r="Z26" s="259">
        <v>0.41199999999999998</v>
      </c>
    </row>
    <row r="27" spans="2:26">
      <c r="B27" s="265">
        <v>22</v>
      </c>
      <c r="C27" s="226" t="s">
        <v>1</v>
      </c>
      <c r="D27" s="268">
        <v>13</v>
      </c>
      <c r="E27" s="268" t="s">
        <v>421</v>
      </c>
      <c r="F27" s="268">
        <v>1</v>
      </c>
      <c r="G27" s="268">
        <v>4</v>
      </c>
      <c r="H27" s="268">
        <v>4</v>
      </c>
      <c r="I27" s="268">
        <v>3</v>
      </c>
      <c r="J27" s="268">
        <v>2</v>
      </c>
      <c r="K27" s="268">
        <v>2</v>
      </c>
      <c r="L27" s="268">
        <v>0</v>
      </c>
      <c r="M27" s="268">
        <v>0</v>
      </c>
      <c r="N27" s="268">
        <v>0</v>
      </c>
      <c r="O27" s="268">
        <v>1</v>
      </c>
      <c r="P27" s="259">
        <v>0.5</v>
      </c>
      <c r="Q27" s="268">
        <v>0</v>
      </c>
      <c r="R27" s="268">
        <v>0</v>
      </c>
      <c r="S27" s="268">
        <v>0</v>
      </c>
      <c r="T27" s="268">
        <v>0</v>
      </c>
      <c r="U27" s="268">
        <v>0</v>
      </c>
      <c r="V27" s="268">
        <v>0</v>
      </c>
      <c r="W27" s="259">
        <v>0.5</v>
      </c>
      <c r="X27" s="259">
        <v>0.5</v>
      </c>
      <c r="Y27" s="259">
        <v>1.4319999999999999</v>
      </c>
      <c r="Z27" s="259">
        <v>0.5</v>
      </c>
    </row>
    <row r="28" spans="2:26">
      <c r="B28" s="265">
        <v>23</v>
      </c>
      <c r="C28" s="226" t="s">
        <v>1</v>
      </c>
      <c r="D28" s="268">
        <v>31</v>
      </c>
      <c r="E28" s="268" t="s">
        <v>369</v>
      </c>
      <c r="F28" s="268">
        <v>5</v>
      </c>
      <c r="G28" s="268">
        <v>24</v>
      </c>
      <c r="H28" s="268">
        <v>23</v>
      </c>
      <c r="I28" s="268">
        <v>14</v>
      </c>
      <c r="J28" s="268">
        <v>11</v>
      </c>
      <c r="K28" s="268">
        <v>7</v>
      </c>
      <c r="L28" s="268">
        <v>3</v>
      </c>
      <c r="M28" s="268">
        <v>0</v>
      </c>
      <c r="N28" s="268">
        <v>1</v>
      </c>
      <c r="O28" s="268">
        <v>7</v>
      </c>
      <c r="P28" s="259">
        <v>0.47799999999999998</v>
      </c>
      <c r="Q28" s="268">
        <v>1</v>
      </c>
      <c r="R28" s="268">
        <v>4</v>
      </c>
      <c r="S28" s="268">
        <v>0</v>
      </c>
      <c r="T28" s="268">
        <v>7</v>
      </c>
      <c r="U28" s="268">
        <v>0</v>
      </c>
      <c r="V28" s="268">
        <v>0</v>
      </c>
      <c r="W28" s="259">
        <v>0.5</v>
      </c>
      <c r="X28" s="259">
        <v>0.73899999999999999</v>
      </c>
      <c r="Y28" s="259">
        <v>1.127</v>
      </c>
      <c r="Z28" s="259">
        <v>0.5</v>
      </c>
    </row>
    <row r="29" spans="2:26">
      <c r="B29" s="265">
        <v>24</v>
      </c>
      <c r="C29" s="226" t="s">
        <v>1</v>
      </c>
      <c r="D29" s="268">
        <v>35</v>
      </c>
      <c r="E29" s="268" t="s">
        <v>422</v>
      </c>
      <c r="F29" s="268">
        <v>7</v>
      </c>
      <c r="G29" s="268">
        <v>27</v>
      </c>
      <c r="H29" s="268">
        <v>23</v>
      </c>
      <c r="I29" s="268">
        <v>13</v>
      </c>
      <c r="J29" s="268">
        <v>11</v>
      </c>
      <c r="K29" s="268">
        <v>6</v>
      </c>
      <c r="L29" s="268">
        <v>1</v>
      </c>
      <c r="M29" s="268">
        <v>3</v>
      </c>
      <c r="N29" s="268">
        <v>1</v>
      </c>
      <c r="O29" s="268">
        <v>12</v>
      </c>
      <c r="P29" s="259">
        <v>0.47799999999999998</v>
      </c>
      <c r="Q29" s="268">
        <v>2</v>
      </c>
      <c r="R29" s="268">
        <v>1</v>
      </c>
      <c r="S29" s="268">
        <v>1</v>
      </c>
      <c r="T29" s="268">
        <v>1</v>
      </c>
      <c r="U29" s="268">
        <v>0</v>
      </c>
      <c r="V29" s="268">
        <v>1</v>
      </c>
      <c r="W29" s="259">
        <v>0.51900000000000002</v>
      </c>
      <c r="X29" s="259">
        <v>0.91300000000000003</v>
      </c>
      <c r="Y29" s="259">
        <v>0.94</v>
      </c>
      <c r="Z29" s="259">
        <v>0.42099999999999999</v>
      </c>
    </row>
    <row r="30" spans="2:26">
      <c r="B30" s="265">
        <v>25</v>
      </c>
      <c r="C30" s="226" t="s">
        <v>1</v>
      </c>
      <c r="D30" s="268">
        <v>50</v>
      </c>
      <c r="E30" s="268" t="s">
        <v>423</v>
      </c>
      <c r="F30" s="268">
        <v>5</v>
      </c>
      <c r="G30" s="268">
        <v>17</v>
      </c>
      <c r="H30" s="268">
        <v>13</v>
      </c>
      <c r="I30" s="268">
        <v>5</v>
      </c>
      <c r="J30" s="268">
        <v>6</v>
      </c>
      <c r="K30" s="268">
        <v>5</v>
      </c>
      <c r="L30" s="268">
        <v>1</v>
      </c>
      <c r="M30" s="268">
        <v>0</v>
      </c>
      <c r="N30" s="268">
        <v>0</v>
      </c>
      <c r="O30" s="268">
        <v>9</v>
      </c>
      <c r="P30" s="259">
        <v>0.46200000000000002</v>
      </c>
      <c r="Q30" s="268">
        <v>4</v>
      </c>
      <c r="R30" s="268">
        <v>0</v>
      </c>
      <c r="S30" s="268">
        <v>0</v>
      </c>
      <c r="T30" s="268">
        <v>0</v>
      </c>
      <c r="U30" s="268">
        <v>0</v>
      </c>
      <c r="V30" s="268">
        <v>0</v>
      </c>
      <c r="W30" s="259">
        <v>0.58799999999999997</v>
      </c>
      <c r="X30" s="259">
        <v>0.53800000000000003</v>
      </c>
      <c r="Y30" s="259">
        <v>1.01</v>
      </c>
      <c r="Z30" s="259">
        <v>0.41199999999999998</v>
      </c>
    </row>
    <row r="31" spans="2:26" s="283" customFormat="1">
      <c r="B31" s="265">
        <v>26</v>
      </c>
      <c r="C31" s="226" t="s">
        <v>1</v>
      </c>
      <c r="D31" s="268">
        <v>19</v>
      </c>
      <c r="E31" s="268" t="s">
        <v>361</v>
      </c>
      <c r="F31" s="268">
        <v>7</v>
      </c>
      <c r="G31" s="268">
        <v>31</v>
      </c>
      <c r="H31" s="268">
        <v>23</v>
      </c>
      <c r="I31" s="268">
        <v>18</v>
      </c>
      <c r="J31" s="268">
        <v>9</v>
      </c>
      <c r="K31" s="268">
        <v>9</v>
      </c>
      <c r="L31" s="268">
        <v>0</v>
      </c>
      <c r="M31" s="268">
        <v>0</v>
      </c>
      <c r="N31" s="268">
        <v>0</v>
      </c>
      <c r="O31" s="268">
        <v>11</v>
      </c>
      <c r="P31" s="259">
        <v>0.39100000000000001</v>
      </c>
      <c r="Q31" s="268">
        <v>7</v>
      </c>
      <c r="R31" s="268">
        <v>2</v>
      </c>
      <c r="S31" s="268">
        <v>1</v>
      </c>
      <c r="T31" s="268">
        <v>11</v>
      </c>
      <c r="U31" s="268">
        <v>0</v>
      </c>
      <c r="V31" s="268">
        <v>0</v>
      </c>
      <c r="W31" s="259">
        <v>0.54800000000000004</v>
      </c>
      <c r="X31" s="259">
        <v>0.39100000000000001</v>
      </c>
      <c r="Y31" s="259">
        <v>0.96899999999999997</v>
      </c>
      <c r="Z31" s="259">
        <v>0.40899999999999997</v>
      </c>
    </row>
    <row r="32" spans="2:26">
      <c r="B32" s="265">
        <v>27</v>
      </c>
      <c r="C32" s="226" t="s">
        <v>1</v>
      </c>
      <c r="D32" s="268">
        <v>7</v>
      </c>
      <c r="E32" s="268" t="s">
        <v>363</v>
      </c>
      <c r="F32" s="268">
        <v>9</v>
      </c>
      <c r="G32" s="268">
        <v>43</v>
      </c>
      <c r="H32" s="268">
        <v>31</v>
      </c>
      <c r="I32" s="268">
        <v>22</v>
      </c>
      <c r="J32" s="268">
        <v>12</v>
      </c>
      <c r="K32" s="268">
        <v>10</v>
      </c>
      <c r="L32" s="268">
        <v>2</v>
      </c>
      <c r="M32" s="268">
        <v>0</v>
      </c>
      <c r="N32" s="268">
        <v>0</v>
      </c>
      <c r="O32" s="268">
        <v>8</v>
      </c>
      <c r="P32" s="259">
        <v>0.38700000000000001</v>
      </c>
      <c r="Q32" s="268">
        <v>11</v>
      </c>
      <c r="R32" s="268">
        <v>0</v>
      </c>
      <c r="S32" s="268">
        <v>1</v>
      </c>
      <c r="T32" s="268">
        <v>20</v>
      </c>
      <c r="U32" s="268">
        <v>0</v>
      </c>
      <c r="V32" s="268">
        <v>0</v>
      </c>
      <c r="W32" s="259">
        <v>0.55800000000000005</v>
      </c>
      <c r="X32" s="259">
        <v>0.45200000000000001</v>
      </c>
      <c r="Y32" s="259">
        <v>0.66100000000000003</v>
      </c>
      <c r="Z32" s="259">
        <v>0.33300000000000002</v>
      </c>
    </row>
    <row r="33" spans="2:26">
      <c r="B33" s="265">
        <v>28</v>
      </c>
      <c r="C33" s="226" t="s">
        <v>1</v>
      </c>
      <c r="D33" s="268">
        <v>24</v>
      </c>
      <c r="E33" s="268" t="s">
        <v>366</v>
      </c>
      <c r="F33" s="268">
        <v>8</v>
      </c>
      <c r="G33" s="268">
        <v>40</v>
      </c>
      <c r="H33" s="268">
        <v>32</v>
      </c>
      <c r="I33" s="268">
        <v>14</v>
      </c>
      <c r="J33" s="268">
        <v>12</v>
      </c>
      <c r="K33" s="268">
        <v>9</v>
      </c>
      <c r="L33" s="268">
        <v>3</v>
      </c>
      <c r="M33" s="268">
        <v>0</v>
      </c>
      <c r="N33" s="268">
        <v>0</v>
      </c>
      <c r="O33" s="268">
        <v>16</v>
      </c>
      <c r="P33" s="259">
        <v>0.375</v>
      </c>
      <c r="Q33" s="268">
        <v>7</v>
      </c>
      <c r="R33" s="268">
        <v>3</v>
      </c>
      <c r="S33" s="268">
        <v>1</v>
      </c>
      <c r="T33" s="268">
        <v>7</v>
      </c>
      <c r="U33" s="268">
        <v>0</v>
      </c>
      <c r="V33" s="268">
        <v>0</v>
      </c>
      <c r="W33" s="259">
        <v>0.5</v>
      </c>
      <c r="X33" s="259">
        <v>0.46899999999999997</v>
      </c>
      <c r="Y33" s="259">
        <v>0.82899999999999996</v>
      </c>
      <c r="Z33" s="259">
        <v>0.2</v>
      </c>
    </row>
    <row r="34" spans="2:26">
      <c r="B34" s="265">
        <v>29</v>
      </c>
      <c r="C34" s="226" t="s">
        <v>1</v>
      </c>
      <c r="D34" s="268">
        <v>26</v>
      </c>
      <c r="E34" s="268" t="s">
        <v>368</v>
      </c>
      <c r="F34" s="268">
        <v>2</v>
      </c>
      <c r="G34" s="268">
        <v>8</v>
      </c>
      <c r="H34" s="268">
        <v>7</v>
      </c>
      <c r="I34" s="268">
        <v>4</v>
      </c>
      <c r="J34" s="268">
        <v>2</v>
      </c>
      <c r="K34" s="268">
        <v>2</v>
      </c>
      <c r="L34" s="268">
        <v>0</v>
      </c>
      <c r="M34" s="268">
        <v>0</v>
      </c>
      <c r="N34" s="268">
        <v>0</v>
      </c>
      <c r="O34" s="268">
        <v>1</v>
      </c>
      <c r="P34" s="259">
        <v>0.28599999999999998</v>
      </c>
      <c r="Q34" s="268">
        <v>1</v>
      </c>
      <c r="R34" s="268">
        <v>0</v>
      </c>
      <c r="S34" s="268">
        <v>0</v>
      </c>
      <c r="T34" s="268">
        <v>1</v>
      </c>
      <c r="U34" s="268">
        <v>0</v>
      </c>
      <c r="V34" s="268">
        <v>0</v>
      </c>
      <c r="W34" s="259">
        <v>0.375</v>
      </c>
      <c r="X34" s="259">
        <v>0.28599999999999998</v>
      </c>
      <c r="Y34" s="259">
        <v>0.8</v>
      </c>
      <c r="Z34" s="259">
        <v>0.33300000000000002</v>
      </c>
    </row>
    <row r="35" spans="2:26">
      <c r="B35" s="265">
        <v>30</v>
      </c>
      <c r="C35" s="226" t="s">
        <v>1</v>
      </c>
      <c r="D35" s="268">
        <v>45</v>
      </c>
      <c r="E35" s="268" t="s">
        <v>424</v>
      </c>
      <c r="F35" s="268">
        <v>8</v>
      </c>
      <c r="G35" s="268">
        <v>32</v>
      </c>
      <c r="H35" s="268">
        <v>26</v>
      </c>
      <c r="I35" s="268">
        <v>6</v>
      </c>
      <c r="J35" s="268">
        <v>7</v>
      </c>
      <c r="K35" s="268">
        <v>5</v>
      </c>
      <c r="L35" s="268">
        <v>0</v>
      </c>
      <c r="M35" s="268">
        <v>2</v>
      </c>
      <c r="N35" s="268">
        <v>0</v>
      </c>
      <c r="O35" s="268">
        <v>6</v>
      </c>
      <c r="P35" s="259">
        <v>0.26900000000000002</v>
      </c>
      <c r="Q35" s="268">
        <v>3</v>
      </c>
      <c r="R35" s="268">
        <v>13</v>
      </c>
      <c r="S35" s="268">
        <v>3</v>
      </c>
      <c r="T35" s="268">
        <v>3</v>
      </c>
      <c r="U35" s="268">
        <v>0</v>
      </c>
      <c r="V35" s="268">
        <v>0</v>
      </c>
      <c r="W35" s="259">
        <v>0.40600000000000003</v>
      </c>
      <c r="X35" s="259">
        <v>0.42299999999999999</v>
      </c>
      <c r="Y35" s="259">
        <v>0.4</v>
      </c>
      <c r="Z35" s="259">
        <v>0</v>
      </c>
    </row>
    <row r="36" spans="2:26">
      <c r="B36" s="265">
        <v>31</v>
      </c>
      <c r="C36" s="226" t="s">
        <v>1</v>
      </c>
      <c r="D36" s="268">
        <v>14</v>
      </c>
      <c r="E36" s="268" t="s">
        <v>360</v>
      </c>
      <c r="F36" s="268">
        <v>7</v>
      </c>
      <c r="G36" s="268">
        <v>30</v>
      </c>
      <c r="H36" s="268">
        <v>20</v>
      </c>
      <c r="I36" s="268">
        <v>12</v>
      </c>
      <c r="J36" s="268">
        <v>5</v>
      </c>
      <c r="K36" s="268">
        <v>4</v>
      </c>
      <c r="L36" s="268">
        <v>1</v>
      </c>
      <c r="M36" s="268">
        <v>0</v>
      </c>
      <c r="N36" s="268">
        <v>0</v>
      </c>
      <c r="O36" s="268">
        <v>9</v>
      </c>
      <c r="P36" s="259">
        <v>0.25</v>
      </c>
      <c r="Q36" s="268">
        <v>9</v>
      </c>
      <c r="R36" s="268">
        <v>6</v>
      </c>
      <c r="S36" s="268">
        <v>1</v>
      </c>
      <c r="T36" s="268">
        <v>2</v>
      </c>
      <c r="U36" s="268">
        <v>0</v>
      </c>
      <c r="V36" s="268">
        <v>0</v>
      </c>
      <c r="W36" s="259">
        <v>0.5</v>
      </c>
      <c r="X36" s="259">
        <v>0.3</v>
      </c>
      <c r="Y36" s="259">
        <v>0.8</v>
      </c>
      <c r="Z36" s="259">
        <v>0.33300000000000002</v>
      </c>
    </row>
    <row r="37" spans="2:26">
      <c r="B37" s="265">
        <v>32</v>
      </c>
      <c r="C37" s="226" t="s">
        <v>1</v>
      </c>
      <c r="D37" s="268">
        <v>9</v>
      </c>
      <c r="E37" s="268" t="s">
        <v>425</v>
      </c>
      <c r="F37" s="268">
        <v>1</v>
      </c>
      <c r="G37" s="268">
        <v>5</v>
      </c>
      <c r="H37" s="268">
        <v>5</v>
      </c>
      <c r="I37" s="268">
        <v>2</v>
      </c>
      <c r="J37" s="268">
        <v>1</v>
      </c>
      <c r="K37" s="268">
        <v>1</v>
      </c>
      <c r="L37" s="268">
        <v>0</v>
      </c>
      <c r="M37" s="268">
        <v>0</v>
      </c>
      <c r="N37" s="268">
        <v>0</v>
      </c>
      <c r="O37" s="268">
        <v>1</v>
      </c>
      <c r="P37" s="259">
        <v>0.2</v>
      </c>
      <c r="Q37" s="268">
        <v>0</v>
      </c>
      <c r="R37" s="268">
        <v>0</v>
      </c>
      <c r="S37" s="268">
        <v>0</v>
      </c>
      <c r="T37" s="268">
        <v>3</v>
      </c>
      <c r="U37" s="268">
        <v>0</v>
      </c>
      <c r="V37" s="268">
        <v>0</v>
      </c>
      <c r="W37" s="259">
        <v>0.2</v>
      </c>
      <c r="X37" s="259">
        <v>0.2</v>
      </c>
      <c r="Y37" s="270">
        <v>1.052</v>
      </c>
      <c r="Z37" s="270">
        <v>0.69199999999999995</v>
      </c>
    </row>
    <row r="38" spans="2:26">
      <c r="B38" s="265">
        <v>33</v>
      </c>
      <c r="C38" s="226" t="s">
        <v>3</v>
      </c>
      <c r="D38" s="268">
        <v>6</v>
      </c>
      <c r="E38" s="268" t="s">
        <v>394</v>
      </c>
      <c r="F38" s="268">
        <v>7</v>
      </c>
      <c r="G38" s="268">
        <v>32</v>
      </c>
      <c r="H38" s="268">
        <v>29</v>
      </c>
      <c r="I38" s="268">
        <v>10</v>
      </c>
      <c r="J38" s="268">
        <v>14</v>
      </c>
      <c r="K38" s="268">
        <v>14</v>
      </c>
      <c r="L38" s="268">
        <v>0</v>
      </c>
      <c r="M38" s="268">
        <v>0</v>
      </c>
      <c r="N38" s="268">
        <v>0</v>
      </c>
      <c r="O38" s="268">
        <v>10</v>
      </c>
      <c r="P38" s="259">
        <v>0.48299999999999998</v>
      </c>
      <c r="Q38" s="268">
        <v>3</v>
      </c>
      <c r="R38" s="268">
        <v>3</v>
      </c>
      <c r="S38" s="268">
        <v>0</v>
      </c>
      <c r="T38" s="268">
        <v>3</v>
      </c>
      <c r="U38" s="268">
        <v>2</v>
      </c>
      <c r="V38" s="268">
        <v>0</v>
      </c>
      <c r="W38" s="259">
        <v>0.53100000000000003</v>
      </c>
      <c r="X38" s="259">
        <v>0.48299999999999998</v>
      </c>
      <c r="Y38" s="259">
        <v>1.014</v>
      </c>
      <c r="Z38" s="259">
        <v>0.69199999999999995</v>
      </c>
    </row>
    <row r="39" spans="2:26">
      <c r="B39" s="265">
        <v>34</v>
      </c>
      <c r="C39" s="226" t="s">
        <v>3</v>
      </c>
      <c r="D39" s="268">
        <v>32</v>
      </c>
      <c r="E39" s="268" t="s">
        <v>396</v>
      </c>
      <c r="F39" s="268">
        <v>6</v>
      </c>
      <c r="G39" s="268">
        <v>24</v>
      </c>
      <c r="H39" s="268">
        <v>22</v>
      </c>
      <c r="I39" s="268">
        <v>6</v>
      </c>
      <c r="J39" s="268">
        <v>10</v>
      </c>
      <c r="K39" s="268">
        <v>9</v>
      </c>
      <c r="L39" s="268">
        <v>1</v>
      </c>
      <c r="M39" s="268">
        <v>0</v>
      </c>
      <c r="N39" s="268">
        <v>0</v>
      </c>
      <c r="O39" s="268">
        <v>2</v>
      </c>
      <c r="P39" s="259">
        <v>0.45500000000000002</v>
      </c>
      <c r="Q39" s="268">
        <v>1</v>
      </c>
      <c r="R39" s="268">
        <v>6</v>
      </c>
      <c r="S39" s="268">
        <v>0</v>
      </c>
      <c r="T39" s="268">
        <v>5</v>
      </c>
      <c r="U39" s="268">
        <v>1</v>
      </c>
      <c r="V39" s="268">
        <v>1</v>
      </c>
      <c r="W39" s="259">
        <v>0.45800000000000002</v>
      </c>
      <c r="X39" s="259">
        <v>0.5</v>
      </c>
      <c r="Y39" s="259">
        <v>0.95799999999999996</v>
      </c>
      <c r="Z39" s="259">
        <v>0.182</v>
      </c>
    </row>
    <row r="40" spans="2:26">
      <c r="B40" s="265">
        <v>35</v>
      </c>
      <c r="C40" s="226" t="s">
        <v>3</v>
      </c>
      <c r="D40" s="268">
        <v>15</v>
      </c>
      <c r="E40" s="268" t="s">
        <v>395</v>
      </c>
      <c r="F40" s="268">
        <v>7</v>
      </c>
      <c r="G40" s="268">
        <v>31</v>
      </c>
      <c r="H40" s="268">
        <v>22</v>
      </c>
      <c r="I40" s="268">
        <v>9</v>
      </c>
      <c r="J40" s="268">
        <v>10</v>
      </c>
      <c r="K40" s="268">
        <v>7</v>
      </c>
      <c r="L40" s="268">
        <v>1</v>
      </c>
      <c r="M40" s="268">
        <v>0</v>
      </c>
      <c r="N40" s="268">
        <v>0</v>
      </c>
      <c r="O40" s="268">
        <v>7</v>
      </c>
      <c r="P40" s="259">
        <v>0.45500000000000002</v>
      </c>
      <c r="Q40" s="268">
        <v>7</v>
      </c>
      <c r="R40" s="268">
        <v>3</v>
      </c>
      <c r="S40" s="268">
        <v>2</v>
      </c>
      <c r="T40" s="268">
        <v>5</v>
      </c>
      <c r="U40" s="268">
        <v>0</v>
      </c>
      <c r="V40" s="268">
        <v>0</v>
      </c>
      <c r="W40" s="259">
        <v>0.61299999999999999</v>
      </c>
      <c r="X40" s="259">
        <v>0.5</v>
      </c>
      <c r="Y40" s="259">
        <v>1.113</v>
      </c>
      <c r="Z40" s="259">
        <v>0.4</v>
      </c>
    </row>
    <row r="41" spans="2:26">
      <c r="B41" s="265">
        <v>36</v>
      </c>
      <c r="C41" s="226" t="s">
        <v>3</v>
      </c>
      <c r="D41" s="268">
        <v>31</v>
      </c>
      <c r="E41" s="268" t="s">
        <v>400</v>
      </c>
      <c r="F41" s="268">
        <v>3</v>
      </c>
      <c r="G41" s="268">
        <v>12</v>
      </c>
      <c r="H41" s="268">
        <v>11</v>
      </c>
      <c r="I41" s="268">
        <v>3</v>
      </c>
      <c r="J41" s="268">
        <v>4</v>
      </c>
      <c r="K41" s="268">
        <v>4</v>
      </c>
      <c r="L41" s="268">
        <v>0</v>
      </c>
      <c r="M41" s="268">
        <v>0</v>
      </c>
      <c r="N41" s="268">
        <v>0</v>
      </c>
      <c r="O41" s="268">
        <v>1</v>
      </c>
      <c r="P41" s="259">
        <v>0.36399999999999999</v>
      </c>
      <c r="Q41" s="268">
        <v>1</v>
      </c>
      <c r="R41" s="268">
        <v>0</v>
      </c>
      <c r="S41" s="268">
        <v>0</v>
      </c>
      <c r="T41" s="268">
        <v>1</v>
      </c>
      <c r="U41" s="268">
        <v>0</v>
      </c>
      <c r="V41" s="268">
        <v>0</v>
      </c>
      <c r="W41" s="259">
        <v>0.41699999999999998</v>
      </c>
      <c r="X41" s="259">
        <v>0.36399999999999999</v>
      </c>
      <c r="Y41" s="259">
        <v>0.78</v>
      </c>
      <c r="Z41" s="259">
        <v>0.28599999999999998</v>
      </c>
    </row>
    <row r="42" spans="2:26" s="283" customFormat="1">
      <c r="B42" s="265">
        <v>37</v>
      </c>
      <c r="C42" s="226" t="s">
        <v>3</v>
      </c>
      <c r="D42" s="268">
        <v>11</v>
      </c>
      <c r="E42" s="268" t="s">
        <v>399</v>
      </c>
      <c r="F42" s="268">
        <v>6</v>
      </c>
      <c r="G42" s="268">
        <v>21</v>
      </c>
      <c r="H42" s="268">
        <v>17</v>
      </c>
      <c r="I42" s="268">
        <v>6</v>
      </c>
      <c r="J42" s="268">
        <v>6</v>
      </c>
      <c r="K42" s="268">
        <v>4</v>
      </c>
      <c r="L42" s="268">
        <v>2</v>
      </c>
      <c r="M42" s="268">
        <v>0</v>
      </c>
      <c r="N42" s="268">
        <v>0</v>
      </c>
      <c r="O42" s="268">
        <v>7</v>
      </c>
      <c r="P42" s="259">
        <v>0.35299999999999998</v>
      </c>
      <c r="Q42" s="268">
        <v>4</v>
      </c>
      <c r="R42" s="268">
        <v>7</v>
      </c>
      <c r="S42" s="268">
        <v>0</v>
      </c>
      <c r="T42" s="268">
        <v>0</v>
      </c>
      <c r="U42" s="268">
        <v>1</v>
      </c>
      <c r="V42" s="268">
        <v>0</v>
      </c>
      <c r="W42" s="259">
        <v>0.47599999999999998</v>
      </c>
      <c r="X42" s="259">
        <v>0.47099999999999997</v>
      </c>
      <c r="Y42" s="259">
        <v>0.94699999999999995</v>
      </c>
      <c r="Z42" s="259">
        <v>0.36399999999999999</v>
      </c>
    </row>
    <row r="43" spans="2:26">
      <c r="B43" s="265">
        <v>38</v>
      </c>
      <c r="C43" s="226" t="s">
        <v>3</v>
      </c>
      <c r="D43" s="268">
        <v>7</v>
      </c>
      <c r="E43" s="268" t="s">
        <v>398</v>
      </c>
      <c r="F43" s="268">
        <v>9</v>
      </c>
      <c r="G43" s="268">
        <v>36</v>
      </c>
      <c r="H43" s="268">
        <v>29</v>
      </c>
      <c r="I43" s="268">
        <v>7</v>
      </c>
      <c r="J43" s="268">
        <v>10</v>
      </c>
      <c r="K43" s="268">
        <v>8</v>
      </c>
      <c r="L43" s="268">
        <v>2</v>
      </c>
      <c r="M43" s="268">
        <v>0</v>
      </c>
      <c r="N43" s="268">
        <v>0</v>
      </c>
      <c r="O43" s="268">
        <v>9</v>
      </c>
      <c r="P43" s="259">
        <v>0.34499999999999997</v>
      </c>
      <c r="Q43" s="268">
        <v>6</v>
      </c>
      <c r="R43" s="268">
        <v>5</v>
      </c>
      <c r="S43" s="268">
        <v>1</v>
      </c>
      <c r="T43" s="268">
        <v>7</v>
      </c>
      <c r="U43" s="268">
        <v>0</v>
      </c>
      <c r="V43" s="268">
        <v>0</v>
      </c>
      <c r="W43" s="259">
        <v>0.47199999999999998</v>
      </c>
      <c r="X43" s="259">
        <v>0.41399999999999998</v>
      </c>
      <c r="Y43" s="259">
        <v>0.88600000000000001</v>
      </c>
      <c r="Z43" s="259">
        <v>0.35299999999999998</v>
      </c>
    </row>
    <row r="44" spans="2:26" s="283" customFormat="1">
      <c r="B44" s="265">
        <v>39</v>
      </c>
      <c r="C44" s="226" t="s">
        <v>3</v>
      </c>
      <c r="D44" s="268">
        <v>3</v>
      </c>
      <c r="E44" s="268" t="s">
        <v>401</v>
      </c>
      <c r="F44" s="268">
        <v>7</v>
      </c>
      <c r="G44" s="268">
        <v>31</v>
      </c>
      <c r="H44" s="268">
        <v>27</v>
      </c>
      <c r="I44" s="268">
        <v>12</v>
      </c>
      <c r="J44" s="268">
        <v>9</v>
      </c>
      <c r="K44" s="268">
        <v>7</v>
      </c>
      <c r="L44" s="268">
        <v>1</v>
      </c>
      <c r="M44" s="268">
        <v>1</v>
      </c>
      <c r="N44" s="268">
        <v>0</v>
      </c>
      <c r="O44" s="268">
        <v>7</v>
      </c>
      <c r="P44" s="259">
        <v>0.33300000000000002</v>
      </c>
      <c r="Q44" s="268">
        <v>3</v>
      </c>
      <c r="R44" s="268">
        <v>2</v>
      </c>
      <c r="S44" s="268">
        <v>0</v>
      </c>
      <c r="T44" s="268">
        <v>14</v>
      </c>
      <c r="U44" s="268">
        <v>0</v>
      </c>
      <c r="V44" s="268">
        <v>1</v>
      </c>
      <c r="W44" s="259">
        <v>0.38700000000000001</v>
      </c>
      <c r="X44" s="259">
        <v>0.44400000000000001</v>
      </c>
      <c r="Y44" s="259">
        <v>0.83199999999999996</v>
      </c>
      <c r="Z44" s="259">
        <v>0.33300000000000002</v>
      </c>
    </row>
    <row r="45" spans="2:26">
      <c r="B45" s="265">
        <v>40</v>
      </c>
      <c r="C45" s="226" t="s">
        <v>3</v>
      </c>
      <c r="D45" s="268">
        <v>39</v>
      </c>
      <c r="E45" s="268" t="s">
        <v>397</v>
      </c>
      <c r="F45" s="268">
        <v>6</v>
      </c>
      <c r="G45" s="268">
        <v>19</v>
      </c>
      <c r="H45" s="268">
        <v>15</v>
      </c>
      <c r="I45" s="268">
        <v>9</v>
      </c>
      <c r="J45" s="268">
        <v>5</v>
      </c>
      <c r="K45" s="268">
        <v>3</v>
      </c>
      <c r="L45" s="268">
        <v>1</v>
      </c>
      <c r="M45" s="268">
        <v>1</v>
      </c>
      <c r="N45" s="268">
        <v>0</v>
      </c>
      <c r="O45" s="268">
        <v>4</v>
      </c>
      <c r="P45" s="259">
        <v>0.33300000000000002</v>
      </c>
      <c r="Q45" s="268">
        <v>4</v>
      </c>
      <c r="R45" s="268">
        <v>3</v>
      </c>
      <c r="S45" s="268">
        <v>0</v>
      </c>
      <c r="T45" s="268">
        <v>4</v>
      </c>
      <c r="U45" s="268">
        <v>0</v>
      </c>
      <c r="V45" s="268">
        <v>0</v>
      </c>
      <c r="W45" s="259">
        <v>0.47399999999999998</v>
      </c>
      <c r="X45" s="259">
        <v>0.53300000000000003</v>
      </c>
      <c r="Y45" s="259">
        <v>1.0069999999999999</v>
      </c>
      <c r="Z45" s="259">
        <v>0.25</v>
      </c>
    </row>
    <row r="46" spans="2:26">
      <c r="B46" s="265">
        <v>41</v>
      </c>
      <c r="C46" s="226" t="s">
        <v>3</v>
      </c>
      <c r="D46" s="268">
        <v>36</v>
      </c>
      <c r="E46" s="268" t="s">
        <v>403</v>
      </c>
      <c r="F46" s="268">
        <v>9</v>
      </c>
      <c r="G46" s="268">
        <v>35</v>
      </c>
      <c r="H46" s="268">
        <v>24</v>
      </c>
      <c r="I46" s="268">
        <v>13</v>
      </c>
      <c r="J46" s="268">
        <v>7</v>
      </c>
      <c r="K46" s="268">
        <v>5</v>
      </c>
      <c r="L46" s="268">
        <v>1</v>
      </c>
      <c r="M46" s="268">
        <v>1</v>
      </c>
      <c r="N46" s="268">
        <v>0</v>
      </c>
      <c r="O46" s="268">
        <v>3</v>
      </c>
      <c r="P46" s="259">
        <v>0.29199999999999998</v>
      </c>
      <c r="Q46" s="268">
        <v>9</v>
      </c>
      <c r="R46" s="268">
        <v>7</v>
      </c>
      <c r="S46" s="268">
        <v>2</v>
      </c>
      <c r="T46" s="268">
        <v>4</v>
      </c>
      <c r="U46" s="268">
        <v>0</v>
      </c>
      <c r="V46" s="268">
        <v>0</v>
      </c>
      <c r="W46" s="259">
        <v>0.51400000000000001</v>
      </c>
      <c r="X46" s="259">
        <v>0.41699999999999998</v>
      </c>
      <c r="Y46" s="259">
        <v>0.93100000000000005</v>
      </c>
      <c r="Z46" s="259">
        <v>0.33300000000000002</v>
      </c>
    </row>
    <row r="47" spans="2:26">
      <c r="B47" s="265">
        <v>42</v>
      </c>
      <c r="C47" s="226" t="s">
        <v>3</v>
      </c>
      <c r="D47" s="268">
        <v>21</v>
      </c>
      <c r="E47" s="268" t="s">
        <v>402</v>
      </c>
      <c r="F47" s="268">
        <v>8</v>
      </c>
      <c r="G47" s="268">
        <v>32</v>
      </c>
      <c r="H47" s="268">
        <v>24</v>
      </c>
      <c r="I47" s="268">
        <v>4</v>
      </c>
      <c r="J47" s="268">
        <v>6</v>
      </c>
      <c r="K47" s="268">
        <v>6</v>
      </c>
      <c r="L47" s="268">
        <v>0</v>
      </c>
      <c r="M47" s="268">
        <v>0</v>
      </c>
      <c r="N47" s="268">
        <v>0</v>
      </c>
      <c r="O47" s="268">
        <v>4</v>
      </c>
      <c r="P47" s="259">
        <v>0.25</v>
      </c>
      <c r="Q47" s="268">
        <v>8</v>
      </c>
      <c r="R47" s="268">
        <v>5</v>
      </c>
      <c r="S47" s="268">
        <v>0</v>
      </c>
      <c r="T47" s="268">
        <v>3</v>
      </c>
      <c r="U47" s="268">
        <v>0</v>
      </c>
      <c r="V47" s="268">
        <v>0</v>
      </c>
      <c r="W47" s="259">
        <v>0.438</v>
      </c>
      <c r="X47" s="259">
        <v>0.25</v>
      </c>
      <c r="Y47" s="259">
        <v>0.68799999999999994</v>
      </c>
      <c r="Z47" s="259">
        <v>0.222</v>
      </c>
    </row>
    <row r="48" spans="2:26">
      <c r="B48" s="265">
        <v>43</v>
      </c>
      <c r="C48" s="226" t="s">
        <v>3</v>
      </c>
      <c r="D48" s="268">
        <v>13</v>
      </c>
      <c r="E48" s="268" t="s">
        <v>404</v>
      </c>
      <c r="F48" s="268">
        <v>6</v>
      </c>
      <c r="G48" s="268">
        <v>18</v>
      </c>
      <c r="H48" s="268">
        <v>12</v>
      </c>
      <c r="I48" s="268">
        <v>4</v>
      </c>
      <c r="J48" s="268">
        <v>2</v>
      </c>
      <c r="K48" s="268">
        <v>1</v>
      </c>
      <c r="L48" s="268">
        <v>1</v>
      </c>
      <c r="M48" s="268">
        <v>0</v>
      </c>
      <c r="N48" s="268">
        <v>0</v>
      </c>
      <c r="O48" s="268">
        <v>3</v>
      </c>
      <c r="P48" s="259">
        <v>0.16700000000000001</v>
      </c>
      <c r="Q48" s="268">
        <v>5</v>
      </c>
      <c r="R48" s="268">
        <v>6</v>
      </c>
      <c r="S48" s="268">
        <v>1</v>
      </c>
      <c r="T48" s="268">
        <v>3</v>
      </c>
      <c r="U48" s="268">
        <v>0</v>
      </c>
      <c r="V48" s="268">
        <v>0</v>
      </c>
      <c r="W48" s="259">
        <v>0.44400000000000001</v>
      </c>
      <c r="X48" s="259">
        <v>0.25</v>
      </c>
      <c r="Y48" s="259">
        <v>0.69399999999999995</v>
      </c>
      <c r="Z48" s="259">
        <v>0.16700000000000001</v>
      </c>
    </row>
    <row r="49" spans="2:26">
      <c r="B49" s="265">
        <v>44</v>
      </c>
      <c r="C49" s="226" t="s">
        <v>3</v>
      </c>
      <c r="D49" s="268">
        <v>0</v>
      </c>
      <c r="E49" s="268" t="s">
        <v>392</v>
      </c>
      <c r="F49" s="268">
        <v>6</v>
      </c>
      <c r="G49" s="268">
        <v>26</v>
      </c>
      <c r="H49" s="268">
        <v>16</v>
      </c>
      <c r="I49" s="268">
        <v>7</v>
      </c>
      <c r="J49" s="268">
        <v>2</v>
      </c>
      <c r="K49" s="268">
        <v>2</v>
      </c>
      <c r="L49" s="268">
        <v>0</v>
      </c>
      <c r="M49" s="268">
        <v>0</v>
      </c>
      <c r="N49" s="268">
        <v>0</v>
      </c>
      <c r="O49" s="268">
        <v>5</v>
      </c>
      <c r="P49" s="259">
        <v>0.125</v>
      </c>
      <c r="Q49" s="268">
        <v>9</v>
      </c>
      <c r="R49" s="268">
        <v>2</v>
      </c>
      <c r="S49" s="268">
        <v>1</v>
      </c>
      <c r="T49" s="268">
        <v>3</v>
      </c>
      <c r="U49" s="268">
        <v>0</v>
      </c>
      <c r="V49" s="268">
        <v>0</v>
      </c>
      <c r="W49" s="259">
        <v>0.46200000000000002</v>
      </c>
      <c r="X49" s="259">
        <v>0.125</v>
      </c>
      <c r="Y49" s="259">
        <v>0.58699999999999997</v>
      </c>
      <c r="Z49" s="259">
        <v>0.125</v>
      </c>
    </row>
    <row r="50" spans="2:26">
      <c r="B50" s="265">
        <v>45</v>
      </c>
      <c r="C50" s="226" t="s">
        <v>3</v>
      </c>
      <c r="D50" s="268">
        <v>23</v>
      </c>
      <c r="E50" s="268" t="s">
        <v>405</v>
      </c>
      <c r="F50" s="268">
        <v>4</v>
      </c>
      <c r="G50" s="268">
        <v>15</v>
      </c>
      <c r="H50" s="268">
        <v>11</v>
      </c>
      <c r="I50" s="268">
        <v>4</v>
      </c>
      <c r="J50" s="268">
        <v>1</v>
      </c>
      <c r="K50" s="268">
        <v>1</v>
      </c>
      <c r="L50" s="268">
        <v>0</v>
      </c>
      <c r="M50" s="268">
        <v>0</v>
      </c>
      <c r="N50" s="268">
        <v>0</v>
      </c>
      <c r="O50" s="268">
        <v>3</v>
      </c>
      <c r="P50" s="259">
        <v>9.0999999999999998E-2</v>
      </c>
      <c r="Q50" s="268">
        <v>3</v>
      </c>
      <c r="R50" s="268">
        <v>5</v>
      </c>
      <c r="S50" s="268">
        <v>1</v>
      </c>
      <c r="T50" s="268">
        <v>0</v>
      </c>
      <c r="U50" s="268">
        <v>0</v>
      </c>
      <c r="V50" s="268">
        <v>0</v>
      </c>
      <c r="W50" s="259">
        <v>0.33300000000000002</v>
      </c>
      <c r="X50" s="259">
        <v>9.0999999999999998E-2</v>
      </c>
      <c r="Y50" s="259">
        <v>0.42399999999999999</v>
      </c>
      <c r="Z50" s="259">
        <v>0.111</v>
      </c>
    </row>
    <row r="51" spans="2:26">
      <c r="B51" s="265">
        <v>46</v>
      </c>
      <c r="C51" s="226" t="s">
        <v>3</v>
      </c>
      <c r="D51" s="268">
        <v>10</v>
      </c>
      <c r="E51" s="268" t="s">
        <v>406</v>
      </c>
      <c r="F51" s="268">
        <v>2</v>
      </c>
      <c r="G51" s="268">
        <v>5</v>
      </c>
      <c r="H51" s="268">
        <v>5</v>
      </c>
      <c r="I51" s="268">
        <v>0</v>
      </c>
      <c r="J51" s="268">
        <v>0</v>
      </c>
      <c r="K51" s="268">
        <v>0</v>
      </c>
      <c r="L51" s="268">
        <v>0</v>
      </c>
      <c r="M51" s="268">
        <v>0</v>
      </c>
      <c r="N51" s="268">
        <v>0</v>
      </c>
      <c r="O51" s="268">
        <v>0</v>
      </c>
      <c r="P51" s="259">
        <v>0</v>
      </c>
      <c r="Q51" s="268">
        <v>0</v>
      </c>
      <c r="R51" s="268">
        <v>5</v>
      </c>
      <c r="S51" s="268">
        <v>0</v>
      </c>
      <c r="T51" s="268">
        <v>0</v>
      </c>
      <c r="U51" s="268">
        <v>0</v>
      </c>
      <c r="V51" s="268">
        <v>0</v>
      </c>
      <c r="W51" s="259">
        <v>0</v>
      </c>
      <c r="X51" s="259">
        <v>0</v>
      </c>
      <c r="Y51" s="259">
        <v>0</v>
      </c>
      <c r="Z51" s="259">
        <v>0</v>
      </c>
    </row>
    <row r="52" spans="2:26">
      <c r="B52" s="265">
        <v>47</v>
      </c>
      <c r="C52" s="226"/>
    </row>
    <row r="53" spans="2:26">
      <c r="B53" s="265">
        <v>48</v>
      </c>
      <c r="C53" s="226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59"/>
      <c r="Q53" s="268"/>
      <c r="R53" s="268"/>
      <c r="S53" s="268"/>
      <c r="T53" s="268"/>
      <c r="U53" s="268"/>
      <c r="V53" s="268"/>
      <c r="W53" s="259"/>
      <c r="X53" s="259"/>
      <c r="Y53" s="259"/>
      <c r="Z53" s="259"/>
    </row>
    <row r="54" spans="2:26">
      <c r="B54" s="265">
        <v>49</v>
      </c>
      <c r="C54" s="226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59"/>
      <c r="Q54" s="268"/>
      <c r="R54" s="268"/>
      <c r="S54" s="268"/>
      <c r="T54" s="268"/>
      <c r="U54" s="268"/>
      <c r="V54" s="268"/>
      <c r="W54" s="259"/>
      <c r="X54" s="259"/>
      <c r="Y54" s="259"/>
      <c r="Z54" s="259"/>
    </row>
    <row r="55" spans="2:26">
      <c r="B55" s="265">
        <v>50</v>
      </c>
      <c r="C55" s="226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59"/>
      <c r="Q55" s="268"/>
      <c r="R55" s="268"/>
      <c r="S55" s="268"/>
      <c r="T55" s="268"/>
      <c r="U55" s="268"/>
      <c r="V55" s="268"/>
      <c r="W55" s="259"/>
      <c r="X55" s="259"/>
      <c r="Y55" s="259"/>
      <c r="Z55" s="259"/>
    </row>
    <row r="56" spans="2:26">
      <c r="B56" s="265">
        <v>51</v>
      </c>
      <c r="C56" s="226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59"/>
      <c r="Q56" s="268"/>
      <c r="R56" s="268"/>
      <c r="S56" s="268"/>
      <c r="T56" s="268"/>
      <c r="U56" s="268"/>
      <c r="V56" s="268"/>
      <c r="W56" s="259"/>
      <c r="X56" s="259"/>
      <c r="Y56" s="259"/>
      <c r="Z56" s="259"/>
    </row>
    <row r="57" spans="2:26">
      <c r="B57" s="265">
        <v>52</v>
      </c>
      <c r="C57" s="226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59"/>
      <c r="Q57" s="268"/>
      <c r="R57" s="268"/>
      <c r="S57" s="268"/>
      <c r="T57" s="268"/>
      <c r="U57" s="268"/>
      <c r="V57" s="268"/>
      <c r="W57" s="259"/>
      <c r="X57" s="259"/>
      <c r="Y57" s="259"/>
      <c r="Z57" s="259"/>
    </row>
    <row r="58" spans="2:26">
      <c r="B58" s="265">
        <v>53</v>
      </c>
      <c r="C58" s="226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59"/>
      <c r="Q58" s="268"/>
      <c r="R58" s="268"/>
      <c r="S58" s="268"/>
      <c r="T58" s="268"/>
      <c r="U58" s="268"/>
      <c r="V58" s="268"/>
      <c r="W58" s="259"/>
      <c r="X58" s="259"/>
      <c r="Y58" s="259"/>
      <c r="Z58" s="259"/>
    </row>
    <row r="59" spans="2:26">
      <c r="B59" s="265">
        <v>54</v>
      </c>
      <c r="C59" s="226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59"/>
      <c r="Q59" s="268"/>
      <c r="R59" s="268"/>
      <c r="S59" s="268"/>
      <c r="T59" s="268"/>
      <c r="U59" s="268"/>
      <c r="V59" s="268"/>
      <c r="W59" s="259"/>
      <c r="X59" s="259"/>
      <c r="Y59" s="259"/>
      <c r="Z59" s="259"/>
    </row>
    <row r="60" spans="2:26">
      <c r="B60" s="265">
        <v>55</v>
      </c>
      <c r="C60" s="226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59"/>
      <c r="Q60" s="268"/>
      <c r="R60" s="268"/>
      <c r="S60" s="268"/>
      <c r="T60" s="268"/>
      <c r="U60" s="268"/>
      <c r="V60" s="268"/>
      <c r="W60" s="259"/>
      <c r="X60" s="259"/>
      <c r="Y60" s="259"/>
      <c r="Z60" s="259"/>
    </row>
    <row r="61" spans="2:26">
      <c r="B61" s="265">
        <v>56</v>
      </c>
      <c r="C61" s="395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59"/>
      <c r="Q61" s="268"/>
      <c r="R61" s="268"/>
      <c r="S61" s="268"/>
      <c r="T61" s="268"/>
      <c r="U61" s="268"/>
      <c r="V61" s="268"/>
      <c r="W61" s="259"/>
      <c r="X61" s="259"/>
      <c r="Y61" s="259"/>
      <c r="Z61" s="259"/>
    </row>
    <row r="62" spans="2:26">
      <c r="B62" s="265">
        <v>57</v>
      </c>
      <c r="C62" s="395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59"/>
      <c r="Q62" s="268"/>
      <c r="R62" s="268"/>
      <c r="S62" s="268"/>
      <c r="T62" s="268"/>
      <c r="U62" s="268"/>
      <c r="V62" s="268"/>
      <c r="W62" s="259"/>
      <c r="X62" s="259"/>
      <c r="Y62" s="259"/>
      <c r="Z62" s="259"/>
    </row>
    <row r="63" spans="2:26">
      <c r="B63" s="265">
        <v>58</v>
      </c>
      <c r="C63" s="395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59"/>
      <c r="Q63" s="268"/>
      <c r="R63" s="268"/>
      <c r="S63" s="268"/>
      <c r="T63" s="268"/>
      <c r="U63" s="268"/>
      <c r="V63" s="268"/>
      <c r="W63" s="259"/>
      <c r="X63" s="259"/>
      <c r="Y63" s="259"/>
      <c r="Z63" s="259"/>
    </row>
    <row r="64" spans="2:26">
      <c r="B64" s="265">
        <v>59</v>
      </c>
      <c r="C64" s="395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59"/>
      <c r="Q64" s="268"/>
      <c r="R64" s="268"/>
      <c r="S64" s="268"/>
      <c r="T64" s="268"/>
      <c r="U64" s="268"/>
      <c r="V64" s="268"/>
      <c r="W64" s="259"/>
      <c r="X64" s="259"/>
      <c r="Y64" s="259"/>
      <c r="Z64" s="259"/>
    </row>
    <row r="65" spans="2:26">
      <c r="B65" s="265">
        <v>60</v>
      </c>
      <c r="C65" s="395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59"/>
      <c r="Q65" s="268"/>
      <c r="R65" s="268"/>
      <c r="S65" s="268"/>
      <c r="T65" s="268"/>
      <c r="U65" s="268"/>
      <c r="V65" s="268"/>
      <c r="W65" s="259"/>
      <c r="X65" s="259"/>
      <c r="Y65" s="259"/>
      <c r="Z65" s="259"/>
    </row>
    <row r="66" spans="2:26">
      <c r="B66" s="265">
        <v>61</v>
      </c>
      <c r="C66" s="395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59"/>
      <c r="Q66" s="268"/>
      <c r="R66" s="268"/>
      <c r="S66" s="268"/>
      <c r="T66" s="268"/>
      <c r="U66" s="268"/>
      <c r="V66" s="268"/>
      <c r="W66" s="259"/>
      <c r="X66" s="259"/>
      <c r="Y66" s="259"/>
      <c r="Z66" s="259"/>
    </row>
    <row r="67" spans="2:26">
      <c r="B67" s="265">
        <v>62</v>
      </c>
      <c r="C67" s="395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59"/>
      <c r="Q67" s="268"/>
      <c r="R67" s="268"/>
      <c r="S67" s="268"/>
      <c r="T67" s="268"/>
      <c r="U67" s="268"/>
      <c r="V67" s="268"/>
      <c r="W67" s="259"/>
      <c r="X67" s="259"/>
      <c r="Y67" s="259"/>
      <c r="Z67" s="259"/>
    </row>
    <row r="68" spans="2:26">
      <c r="B68" s="265">
        <v>63</v>
      </c>
      <c r="C68" s="395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59"/>
      <c r="Q68" s="268"/>
      <c r="R68" s="268"/>
      <c r="S68" s="268"/>
      <c r="T68" s="268"/>
      <c r="U68" s="268"/>
      <c r="V68" s="268"/>
      <c r="W68" s="259"/>
      <c r="X68" s="259"/>
      <c r="Y68" s="259"/>
      <c r="Z68" s="259"/>
    </row>
    <row r="69" spans="2:26">
      <c r="B69" s="265">
        <v>64</v>
      </c>
      <c r="C69" s="395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59"/>
      <c r="Q69" s="268"/>
      <c r="R69" s="268"/>
      <c r="S69" s="268"/>
      <c r="T69" s="268"/>
      <c r="U69" s="268"/>
      <c r="V69" s="268"/>
      <c r="W69" s="259"/>
      <c r="X69" s="259"/>
      <c r="Y69" s="259"/>
      <c r="Z69" s="259"/>
    </row>
    <row r="70" spans="2:26">
      <c r="B70" s="265">
        <v>65</v>
      </c>
      <c r="C70" s="395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59"/>
      <c r="Q70" s="268"/>
      <c r="R70" s="268"/>
      <c r="S70" s="268"/>
      <c r="T70" s="268"/>
      <c r="U70" s="268"/>
      <c r="V70" s="268"/>
      <c r="W70" s="259"/>
      <c r="X70" s="259"/>
      <c r="Y70" s="259"/>
      <c r="Z70" s="259"/>
    </row>
    <row r="71" spans="2:26">
      <c r="B71" s="265">
        <v>66</v>
      </c>
      <c r="C71" s="395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59"/>
      <c r="Q71" s="268"/>
      <c r="R71" s="268"/>
      <c r="S71" s="268"/>
      <c r="T71" s="268"/>
      <c r="U71" s="268"/>
      <c r="V71" s="268"/>
      <c r="W71" s="259"/>
      <c r="X71" s="259"/>
      <c r="Y71" s="259"/>
      <c r="Z71" s="259"/>
    </row>
    <row r="72" spans="2:26">
      <c r="B72" s="265">
        <v>67</v>
      </c>
      <c r="C72" s="395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59"/>
      <c r="Q72" s="268"/>
      <c r="R72" s="268"/>
      <c r="S72" s="268"/>
      <c r="T72" s="268"/>
      <c r="U72" s="268"/>
      <c r="V72" s="268"/>
      <c r="W72" s="259"/>
      <c r="X72" s="259"/>
      <c r="Y72" s="259"/>
      <c r="Z72" s="259"/>
    </row>
    <row r="73" spans="2:26">
      <c r="B73" s="265">
        <v>68</v>
      </c>
      <c r="C73" s="395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59"/>
      <c r="Q73" s="268"/>
      <c r="R73" s="268"/>
      <c r="S73" s="268"/>
      <c r="T73" s="268"/>
      <c r="U73" s="268"/>
      <c r="V73" s="268"/>
      <c r="W73" s="259"/>
      <c r="X73" s="259"/>
      <c r="Y73" s="259"/>
      <c r="Z73" s="259"/>
    </row>
    <row r="74" spans="2:26">
      <c r="B74" s="265">
        <v>69</v>
      </c>
      <c r="C74" s="395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59"/>
      <c r="Q74" s="268"/>
      <c r="R74" s="268"/>
      <c r="S74" s="268"/>
      <c r="T74" s="268"/>
      <c r="U74" s="268"/>
      <c r="V74" s="268"/>
      <c r="W74" s="259"/>
      <c r="X74" s="259"/>
      <c r="Y74" s="259"/>
      <c r="Z74" s="259"/>
    </row>
    <row r="75" spans="2:26">
      <c r="B75" s="265">
        <v>70</v>
      </c>
      <c r="C75" s="395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59"/>
      <c r="Q75" s="268"/>
      <c r="R75" s="268"/>
      <c r="S75" s="268"/>
      <c r="T75" s="268"/>
      <c r="U75" s="268"/>
      <c r="V75" s="268"/>
      <c r="W75" s="259"/>
      <c r="X75" s="259"/>
      <c r="Y75" s="259"/>
      <c r="Z75" s="259"/>
    </row>
    <row r="76" spans="2:26">
      <c r="B76" s="265">
        <v>71</v>
      </c>
      <c r="C76" s="395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59"/>
      <c r="Q76" s="268"/>
      <c r="R76" s="268"/>
      <c r="S76" s="268"/>
      <c r="T76" s="268"/>
      <c r="U76" s="268"/>
      <c r="V76" s="268"/>
      <c r="W76" s="259"/>
      <c r="X76" s="259"/>
      <c r="Y76" s="259"/>
      <c r="Z76" s="259"/>
    </row>
    <row r="77" spans="2:26">
      <c r="B77" s="265">
        <v>72</v>
      </c>
      <c r="C77" s="395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59"/>
      <c r="Q77" s="268"/>
      <c r="R77" s="268"/>
      <c r="S77" s="268"/>
      <c r="T77" s="268"/>
      <c r="U77" s="268"/>
      <c r="V77" s="268"/>
      <c r="W77" s="259"/>
      <c r="X77" s="259"/>
      <c r="Y77" s="259"/>
      <c r="Z77" s="259"/>
    </row>
    <row r="78" spans="2:26">
      <c r="B78" s="265">
        <v>73</v>
      </c>
      <c r="C78" s="395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59"/>
      <c r="Q78" s="268"/>
      <c r="R78" s="268"/>
      <c r="S78" s="268"/>
      <c r="T78" s="268"/>
      <c r="U78" s="268"/>
      <c r="V78" s="268"/>
      <c r="W78" s="259"/>
      <c r="X78" s="259"/>
      <c r="Y78" s="259"/>
      <c r="Z78" s="259"/>
    </row>
    <row r="79" spans="2:26">
      <c r="B79" s="265">
        <v>74</v>
      </c>
      <c r="C79" s="395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59"/>
      <c r="Q79" s="268"/>
      <c r="R79" s="268"/>
      <c r="S79" s="268"/>
      <c r="T79" s="268"/>
      <c r="U79" s="268"/>
      <c r="V79" s="268"/>
      <c r="W79" s="259"/>
      <c r="X79" s="259"/>
      <c r="Y79" s="259"/>
      <c r="Z79" s="259"/>
    </row>
    <row r="80" spans="2:26">
      <c r="B80" s="265">
        <v>75</v>
      </c>
      <c r="C80" s="395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59"/>
      <c r="Q80" s="268"/>
      <c r="R80" s="268"/>
      <c r="S80" s="268"/>
      <c r="T80" s="268"/>
      <c r="U80" s="268"/>
      <c r="V80" s="268"/>
      <c r="W80" s="259"/>
      <c r="X80" s="259"/>
      <c r="Y80" s="259"/>
      <c r="Z80" s="259"/>
    </row>
    <row r="81" spans="2:26">
      <c r="B81" s="265">
        <v>76</v>
      </c>
      <c r="C81" s="395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59"/>
      <c r="Q81" s="268"/>
      <c r="R81" s="268"/>
      <c r="S81" s="268"/>
      <c r="T81" s="268"/>
      <c r="U81" s="268"/>
      <c r="V81" s="268"/>
      <c r="W81" s="259"/>
      <c r="X81" s="259"/>
      <c r="Y81" s="259"/>
      <c r="Z81" s="259"/>
    </row>
    <row r="82" spans="2:26">
      <c r="B82" s="265">
        <v>77</v>
      </c>
      <c r="C82" s="395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59"/>
      <c r="Q82" s="268"/>
      <c r="R82" s="268"/>
      <c r="S82" s="268"/>
      <c r="T82" s="268"/>
      <c r="U82" s="268"/>
      <c r="V82" s="268"/>
      <c r="W82" s="259"/>
      <c r="X82" s="259"/>
      <c r="Y82" s="259"/>
      <c r="Z82" s="259"/>
    </row>
    <row r="83" spans="2:26">
      <c r="B83" s="265">
        <v>78</v>
      </c>
      <c r="C83" s="395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59"/>
      <c r="Q83" s="268"/>
      <c r="R83" s="268"/>
      <c r="S83" s="268"/>
      <c r="T83" s="268"/>
      <c r="U83" s="268"/>
      <c r="V83" s="268"/>
      <c r="W83" s="259"/>
      <c r="X83" s="259"/>
      <c r="Y83" s="259"/>
      <c r="Z83" s="259"/>
    </row>
    <row r="84" spans="2:26">
      <c r="B84" s="265">
        <v>79</v>
      </c>
      <c r="C84" s="395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59"/>
      <c r="Q84" s="268"/>
      <c r="R84" s="268"/>
      <c r="S84" s="268"/>
      <c r="T84" s="268"/>
      <c r="U84" s="268"/>
      <c r="V84" s="268"/>
      <c r="W84" s="259"/>
      <c r="X84" s="259"/>
      <c r="Y84" s="259"/>
      <c r="Z84" s="259"/>
    </row>
    <row r="85" spans="2:26">
      <c r="B85" s="265">
        <v>80</v>
      </c>
      <c r="C85" s="40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91"/>
      <c r="Q85" s="51"/>
      <c r="R85" s="51"/>
      <c r="S85" s="51"/>
      <c r="T85" s="51"/>
      <c r="U85" s="51"/>
      <c r="V85" s="51"/>
      <c r="W85" s="91"/>
      <c r="X85" s="91"/>
      <c r="Y85" s="91"/>
      <c r="Z85" s="91"/>
    </row>
    <row r="86" spans="2:26"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</row>
  </sheetData>
  <autoFilter ref="B5:Z86">
    <sortState ref="B6:Z86">
      <sortCondition ref="B5:B86"/>
    </sortState>
  </autoFilter>
  <sortState ref="C6:Z31">
    <sortCondition descending="1" ref="P6:P31"/>
  </sortState>
  <mergeCells count="1">
    <mergeCell ref="E3:V3"/>
  </mergeCells>
  <phoneticPr fontId="30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zoomScale="70" zoomScaleNormal="70" workbookViewId="0"/>
  </sheetViews>
  <sheetFormatPr defaultRowHeight="14.3"/>
  <cols>
    <col min="1" max="1" width="3.625"/>
    <col min="2" max="2" width="10.75"/>
    <col min="3" max="3" width="7.75"/>
    <col min="4" max="4" width="7.125" bestFit="1" customWidth="1"/>
    <col min="5" max="5" width="21.875"/>
    <col min="6" max="7" width="8.75" bestFit="1" customWidth="1"/>
    <col min="8" max="8" width="2" customWidth="1"/>
    <col min="9" max="9" width="1.75"/>
    <col min="10" max="10" width="10.75"/>
    <col min="11" max="11" width="7.75"/>
    <col min="12" max="12" width="6.75"/>
    <col min="13" max="13" width="22.25"/>
    <col min="14" max="14" width="8.75"/>
    <col min="16" max="16" width="0" hidden="1" customWidth="1"/>
    <col min="18" max="18" width="8.625"/>
    <col min="19" max="21" width="0" hidden="1" customWidth="1"/>
    <col min="22" max="22" width="18.375" hidden="1" customWidth="1"/>
    <col min="23" max="24" width="0" hidden="1" customWidth="1"/>
    <col min="25" max="25" width="0" style="294" hidden="1" customWidth="1"/>
    <col min="26" max="29" width="0" hidden="1" customWidth="1"/>
    <col min="30" max="30" width="18.375" hidden="1" customWidth="1"/>
    <col min="31" max="32" width="0" hidden="1" customWidth="1"/>
    <col min="33" max="1025" width="8.625"/>
  </cols>
  <sheetData>
    <row r="1" spans="2:32" ht="41.95" customHeight="1">
      <c r="B1" s="448" t="s">
        <v>352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120"/>
      <c r="Q1" s="120"/>
      <c r="R1" s="120"/>
      <c r="S1" s="120"/>
      <c r="T1" s="120"/>
      <c r="U1" s="120"/>
    </row>
    <row r="2" spans="2:32" ht="23.95" customHeight="1">
      <c r="B2" s="450" t="str">
        <f>"규정 타석 : "
&amp;Standing!Q16*2&amp;"타석"
&amp;"(PA &gt;="&amp;Standing!Q16*"2"&amp;""
&amp; " (Game "
&amp; Standing!Q16 &amp; " x 2)"</f>
        <v>규정 타석 : 18타석(PA &gt;=18 (Game 9 x 2)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120"/>
      <c r="Q2" s="120"/>
      <c r="R2" s="120"/>
      <c r="S2" s="120"/>
      <c r="T2" s="120"/>
      <c r="U2" s="120"/>
    </row>
    <row r="3" spans="2:32" ht="19.7">
      <c r="B3" s="121" t="s">
        <v>109</v>
      </c>
      <c r="C3" s="122" t="s">
        <v>121</v>
      </c>
      <c r="D3" s="122" t="s">
        <v>6</v>
      </c>
      <c r="E3" s="122" t="s">
        <v>122</v>
      </c>
      <c r="F3" s="122" t="s">
        <v>123</v>
      </c>
      <c r="G3" s="123" t="s">
        <v>89</v>
      </c>
      <c r="H3" s="124"/>
      <c r="I3" s="125"/>
      <c r="J3" s="126" t="s">
        <v>113</v>
      </c>
      <c r="K3" s="127" t="s">
        <v>121</v>
      </c>
      <c r="L3" s="127" t="s">
        <v>6</v>
      </c>
      <c r="M3" s="127" t="s">
        <v>122</v>
      </c>
      <c r="N3" s="128" t="s">
        <v>123</v>
      </c>
      <c r="O3" s="127" t="s">
        <v>92</v>
      </c>
      <c r="P3" s="129"/>
      <c r="Q3" s="129"/>
      <c r="R3" s="129"/>
      <c r="S3" s="121" t="s">
        <v>109</v>
      </c>
      <c r="T3" s="122" t="s">
        <v>121</v>
      </c>
      <c r="U3" s="122" t="s">
        <v>6</v>
      </c>
      <c r="V3" s="122" t="s">
        <v>122</v>
      </c>
      <c r="W3" s="122" t="s">
        <v>123</v>
      </c>
      <c r="X3" s="123" t="s">
        <v>89</v>
      </c>
      <c r="Y3" s="295"/>
      <c r="Z3" s="125"/>
      <c r="AA3" s="126" t="s">
        <v>113</v>
      </c>
      <c r="AB3" s="127" t="s">
        <v>121</v>
      </c>
      <c r="AC3" s="127" t="s">
        <v>6</v>
      </c>
      <c r="AD3" s="127" t="s">
        <v>122</v>
      </c>
      <c r="AE3" s="128" t="s">
        <v>123</v>
      </c>
      <c r="AF3" s="127" t="s">
        <v>92</v>
      </c>
    </row>
    <row r="4" spans="2:32" ht="19.7">
      <c r="B4" s="273">
        <v>1</v>
      </c>
      <c r="C4" s="226" t="s">
        <v>1</v>
      </c>
      <c r="D4" s="268">
        <v>29</v>
      </c>
      <c r="E4" s="268" t="s">
        <v>420</v>
      </c>
      <c r="F4" s="258">
        <f>VLOOKUP($E4,'Comb Batting Stat'!$E$6:$Z$99,2,0)</f>
        <v>6</v>
      </c>
      <c r="G4" s="259">
        <f>VLOOKUP($E4,'Comb Batting Stat'!$E$6:$Z$99,12,FALSE)</f>
        <v>0.65200000000000002</v>
      </c>
      <c r="H4" s="130"/>
      <c r="I4" s="131"/>
      <c r="J4" s="273">
        <v>1</v>
      </c>
      <c r="K4" s="226" t="s">
        <v>1</v>
      </c>
      <c r="L4" s="268">
        <v>7</v>
      </c>
      <c r="M4" s="268" t="s">
        <v>363</v>
      </c>
      <c r="N4" s="268">
        <f>VLOOKUP($M4,'Comb Batting Stat'!$E$6:$Z$99,2,0)</f>
        <v>9</v>
      </c>
      <c r="O4" s="303">
        <f>VLOOKUP($M4,'Comb Batting Stat'!$E$6:$Z$99,16,FALSE)</f>
        <v>20</v>
      </c>
      <c r="P4" s="132"/>
      <c r="S4" s="273">
        <v>1</v>
      </c>
      <c r="T4" s="226" t="s">
        <v>1</v>
      </c>
      <c r="U4" s="268">
        <v>14</v>
      </c>
      <c r="V4" s="269" t="s">
        <v>360</v>
      </c>
      <c r="W4" s="268">
        <v>1</v>
      </c>
      <c r="X4" s="259">
        <v>1</v>
      </c>
      <c r="Y4" s="296"/>
      <c r="Z4" s="131"/>
      <c r="AA4" s="273">
        <v>1</v>
      </c>
      <c r="AB4" s="226" t="s">
        <v>1</v>
      </c>
      <c r="AC4" s="266">
        <v>19</v>
      </c>
      <c r="AD4" s="266" t="s">
        <v>361</v>
      </c>
      <c r="AE4" s="266">
        <v>1</v>
      </c>
      <c r="AF4" s="266">
        <v>2</v>
      </c>
    </row>
    <row r="5" spans="2:32" ht="19.7">
      <c r="B5" s="273">
        <v>2</v>
      </c>
      <c r="C5" s="226" t="s">
        <v>1</v>
      </c>
      <c r="D5" s="268">
        <v>6</v>
      </c>
      <c r="E5" s="268" t="s">
        <v>364</v>
      </c>
      <c r="F5" s="268">
        <f>VLOOKUP($E5,'Comb Batting Stat'!$E$6:$Z$99,2,0)</f>
        <v>5</v>
      </c>
      <c r="G5" s="259">
        <f>VLOOKUP($E5,'Comb Batting Stat'!$E$6:$Z$99,12,FALSE)</f>
        <v>0.63600000000000001</v>
      </c>
      <c r="H5" s="130"/>
      <c r="I5" s="131"/>
      <c r="J5" s="273">
        <v>2</v>
      </c>
      <c r="K5" s="226" t="s">
        <v>3</v>
      </c>
      <c r="L5" s="268">
        <v>3</v>
      </c>
      <c r="M5" s="268" t="s">
        <v>401</v>
      </c>
      <c r="N5" s="268">
        <f>VLOOKUP($M5,'Comb Batting Stat'!$E$6:$Z$99,2,0)</f>
        <v>7</v>
      </c>
      <c r="O5" s="303">
        <f>VLOOKUP($M5,'Comb Batting Stat'!$E$6:$Z$99,16,FALSE)</f>
        <v>14</v>
      </c>
      <c r="P5" s="132"/>
      <c r="S5" s="273">
        <v>2</v>
      </c>
      <c r="T5" s="226" t="s">
        <v>1</v>
      </c>
      <c r="U5" s="268">
        <v>19</v>
      </c>
      <c r="V5" s="269" t="s">
        <v>361</v>
      </c>
      <c r="W5" s="268">
        <v>1</v>
      </c>
      <c r="X5" s="259">
        <v>1</v>
      </c>
      <c r="Y5" s="296"/>
      <c r="Z5" s="131"/>
      <c r="AA5" s="273">
        <v>2</v>
      </c>
      <c r="AB5" s="226" t="s">
        <v>1</v>
      </c>
      <c r="AC5" s="268">
        <v>7</v>
      </c>
      <c r="AD5" s="268" t="s">
        <v>363</v>
      </c>
      <c r="AE5" s="268">
        <v>1</v>
      </c>
      <c r="AF5" s="268">
        <v>2</v>
      </c>
    </row>
    <row r="6" spans="2:32" ht="19.7">
      <c r="B6" s="273">
        <v>3</v>
      </c>
      <c r="C6" s="226" t="s">
        <v>1</v>
      </c>
      <c r="D6" s="268">
        <v>42</v>
      </c>
      <c r="E6" s="268" t="s">
        <v>367</v>
      </c>
      <c r="F6" s="268">
        <f>VLOOKUP($E6,'Comb Batting Stat'!$E$6:$Z$99,2,0)</f>
        <v>9</v>
      </c>
      <c r="G6" s="259">
        <f>VLOOKUP($E6,'Comb Batting Stat'!$E$6:$Z$99,12,FALSE)</f>
        <v>0.6</v>
      </c>
      <c r="H6" s="130"/>
      <c r="I6" s="131"/>
      <c r="J6" s="273">
        <v>3</v>
      </c>
      <c r="K6" s="226" t="s">
        <v>1</v>
      </c>
      <c r="L6" s="268">
        <v>19</v>
      </c>
      <c r="M6" s="268" t="s">
        <v>361</v>
      </c>
      <c r="N6" s="268">
        <f>VLOOKUP($M6,'Comb Batting Stat'!$E$6:$Z$99,2,0)</f>
        <v>7</v>
      </c>
      <c r="O6" s="303">
        <f>VLOOKUP($M6,'Comb Batting Stat'!$E$6:$Z$99,16,FALSE)</f>
        <v>11</v>
      </c>
      <c r="P6" s="132"/>
      <c r="S6" s="273">
        <v>2</v>
      </c>
      <c r="T6" s="203" t="s">
        <v>1</v>
      </c>
      <c r="U6" s="268">
        <v>8</v>
      </c>
      <c r="V6" s="269" t="s">
        <v>362</v>
      </c>
      <c r="W6" s="268">
        <v>1</v>
      </c>
      <c r="X6" s="259">
        <v>0.75</v>
      </c>
      <c r="Y6" s="296"/>
      <c r="Z6" s="131"/>
      <c r="AA6" s="273">
        <v>2</v>
      </c>
      <c r="AB6" s="226" t="s">
        <v>1</v>
      </c>
      <c r="AC6" s="268">
        <v>8</v>
      </c>
      <c r="AD6" s="268" t="s">
        <v>362</v>
      </c>
      <c r="AE6" s="268">
        <v>1</v>
      </c>
      <c r="AF6" s="268">
        <v>1</v>
      </c>
    </row>
    <row r="7" spans="2:32" ht="19.7">
      <c r="B7" s="273">
        <v>4</v>
      </c>
      <c r="C7" s="226" t="s">
        <v>0</v>
      </c>
      <c r="D7" s="268">
        <v>5</v>
      </c>
      <c r="E7" s="268" t="s">
        <v>410</v>
      </c>
      <c r="F7" s="268">
        <f>VLOOKUP($E7,'Comb Batting Stat'!$E$6:$Z$99,2,0)</f>
        <v>7</v>
      </c>
      <c r="G7" s="259">
        <f>VLOOKUP($E7,'Comb Batting Stat'!$E$6:$Z$99,12,FALSE)</f>
        <v>0.55600000000000005</v>
      </c>
      <c r="H7" s="130"/>
      <c r="I7" s="131"/>
      <c r="J7" s="273">
        <v>4</v>
      </c>
      <c r="K7" s="226" t="s">
        <v>0</v>
      </c>
      <c r="L7" s="268">
        <v>47</v>
      </c>
      <c r="M7" s="268" t="s">
        <v>356</v>
      </c>
      <c r="N7" s="268">
        <f>VLOOKUP($M7,'Comb Batting Stat'!$E$6:$Z$99,2,0)</f>
        <v>7</v>
      </c>
      <c r="O7" s="303">
        <f>VLOOKUP($M7,'Comb Batting Stat'!$E$6:$Z$99,16,FALSE)</f>
        <v>10</v>
      </c>
      <c r="P7" s="132"/>
      <c r="S7" s="273">
        <v>4</v>
      </c>
      <c r="T7" s="203" t="s">
        <v>1</v>
      </c>
      <c r="U7" s="266">
        <v>6</v>
      </c>
      <c r="V7" s="269" t="s">
        <v>364</v>
      </c>
      <c r="W7" s="266">
        <v>1</v>
      </c>
      <c r="X7" s="225">
        <v>0.66700000000000004</v>
      </c>
      <c r="Y7" s="296"/>
      <c r="Z7" s="131"/>
      <c r="AA7" s="273">
        <v>4</v>
      </c>
      <c r="AB7" s="203" t="s">
        <v>1</v>
      </c>
      <c r="AC7" s="268">
        <v>6</v>
      </c>
      <c r="AD7" s="268" t="s">
        <v>364</v>
      </c>
      <c r="AE7" s="268">
        <v>1</v>
      </c>
      <c r="AF7" s="268">
        <v>1</v>
      </c>
    </row>
    <row r="8" spans="2:32" ht="19.7">
      <c r="B8" s="273">
        <v>5</v>
      </c>
      <c r="C8" s="226" t="s">
        <v>1</v>
      </c>
      <c r="D8" s="268">
        <v>2</v>
      </c>
      <c r="E8" s="268" t="s">
        <v>365</v>
      </c>
      <c r="F8" s="268">
        <f>VLOOKUP($E8,'Comb Batting Stat'!$E$6:$Z$99,2,0)</f>
        <v>8</v>
      </c>
      <c r="G8" s="259">
        <f>VLOOKUP($E8,'Comb Batting Stat'!$E$6:$Z$99,12,FALSE)</f>
        <v>0.51700000000000002</v>
      </c>
      <c r="H8" s="130"/>
      <c r="I8" s="131"/>
      <c r="J8" s="273">
        <v>5</v>
      </c>
      <c r="K8" s="226" t="s">
        <v>0</v>
      </c>
      <c r="L8" s="268">
        <v>72</v>
      </c>
      <c r="M8" s="268" t="s">
        <v>358</v>
      </c>
      <c r="N8" s="268">
        <f>VLOOKUP($M8,'Comb Batting Stat'!$E$6:$Z$99,2,0)</f>
        <v>10</v>
      </c>
      <c r="O8" s="303">
        <f>VLOOKUP($M8,'Comb Batting Stat'!$E$6:$Z$99,16,FALSE)</f>
        <v>8</v>
      </c>
      <c r="P8" s="132"/>
      <c r="S8" s="273">
        <v>5</v>
      </c>
      <c r="T8" s="226" t="s">
        <v>1</v>
      </c>
      <c r="U8" s="268">
        <v>7</v>
      </c>
      <c r="V8" s="269" t="s">
        <v>363</v>
      </c>
      <c r="W8" s="268">
        <v>1</v>
      </c>
      <c r="X8" s="259">
        <v>0.66700000000000004</v>
      </c>
      <c r="Y8" s="296"/>
      <c r="Z8" s="131"/>
      <c r="AA8" s="273">
        <v>5</v>
      </c>
      <c r="AB8" s="226" t="s">
        <v>0</v>
      </c>
      <c r="AC8" s="268">
        <v>24</v>
      </c>
      <c r="AD8" s="268" t="s">
        <v>357</v>
      </c>
      <c r="AE8" s="268">
        <v>1</v>
      </c>
      <c r="AF8" s="268">
        <v>1</v>
      </c>
    </row>
    <row r="9" spans="2:32" ht="19.7">
      <c r="B9" s="273">
        <v>6</v>
      </c>
      <c r="C9" s="226" t="s">
        <v>3</v>
      </c>
      <c r="D9" s="268">
        <v>6</v>
      </c>
      <c r="E9" s="268" t="s">
        <v>394</v>
      </c>
      <c r="F9" s="268">
        <f>VLOOKUP($E9,'Comb Batting Stat'!$E$6:$Z$99,2,0)</f>
        <v>7</v>
      </c>
      <c r="G9" s="259">
        <f>VLOOKUP($E9,'Comb Batting Stat'!$E$6:$Z$99,12,FALSE)</f>
        <v>0.48299999999999998</v>
      </c>
      <c r="H9" s="130"/>
      <c r="I9" s="131"/>
      <c r="J9" s="273">
        <v>6</v>
      </c>
      <c r="K9" s="226" t="s">
        <v>1</v>
      </c>
      <c r="L9" s="268">
        <v>31</v>
      </c>
      <c r="M9" s="268" t="s">
        <v>369</v>
      </c>
      <c r="N9" s="268">
        <f>VLOOKUP($M9,'Comb Batting Stat'!$E$6:$Z$99,2,0)</f>
        <v>5</v>
      </c>
      <c r="O9" s="303">
        <f>VLOOKUP($M9,'Comb Batting Stat'!$E$6:$Z$99,16,FALSE)</f>
        <v>7</v>
      </c>
      <c r="P9" s="132"/>
      <c r="S9" s="273">
        <v>6</v>
      </c>
      <c r="T9" s="203" t="s">
        <v>0</v>
      </c>
      <c r="U9" s="268">
        <v>24</v>
      </c>
      <c r="V9" s="269" t="s">
        <v>357</v>
      </c>
      <c r="W9" s="268">
        <v>1</v>
      </c>
      <c r="X9" s="259">
        <v>0.5</v>
      </c>
      <c r="Y9" s="296"/>
      <c r="Z9" s="131"/>
      <c r="AA9" s="273">
        <v>6</v>
      </c>
      <c r="AB9" s="203" t="s">
        <v>1</v>
      </c>
      <c r="AC9" s="266">
        <v>26</v>
      </c>
      <c r="AD9" s="266" t="s">
        <v>368</v>
      </c>
      <c r="AE9" s="266">
        <v>1</v>
      </c>
      <c r="AF9" s="266">
        <v>1</v>
      </c>
    </row>
    <row r="10" spans="2:32" ht="19.7">
      <c r="B10" s="273">
        <v>7</v>
      </c>
      <c r="C10" s="226" t="s">
        <v>1</v>
      </c>
      <c r="D10" s="268">
        <v>35</v>
      </c>
      <c r="E10" s="268" t="s">
        <v>422</v>
      </c>
      <c r="F10" s="268">
        <f>VLOOKUP($E10,'Comb Batting Stat'!$E$6:$Z$99,2,0)</f>
        <v>7</v>
      </c>
      <c r="G10" s="259">
        <f>VLOOKUP($E10,'Comb Batting Stat'!$E$6:$Z$99,12,FALSE)</f>
        <v>0.47799999999999998</v>
      </c>
      <c r="H10" s="135"/>
      <c r="I10" s="131"/>
      <c r="J10" s="273">
        <v>7</v>
      </c>
      <c r="K10" s="226" t="s">
        <v>1</v>
      </c>
      <c r="L10" s="268">
        <v>24</v>
      </c>
      <c r="M10" s="268" t="s">
        <v>366</v>
      </c>
      <c r="N10" s="268">
        <f>VLOOKUP($M10,'Comb Batting Stat'!$E$6:$Z$99,2,0)</f>
        <v>8</v>
      </c>
      <c r="O10" s="303">
        <f>VLOOKUP($M10,'Comb Batting Stat'!$E$6:$Z$99,16,FALSE)</f>
        <v>7</v>
      </c>
      <c r="P10" s="134"/>
      <c r="S10" s="273">
        <v>7</v>
      </c>
      <c r="T10" s="203" t="s">
        <v>0</v>
      </c>
      <c r="U10" s="268">
        <v>23</v>
      </c>
      <c r="V10" s="269" t="s">
        <v>354</v>
      </c>
      <c r="W10" s="268">
        <v>1</v>
      </c>
      <c r="X10" s="259">
        <v>0.5</v>
      </c>
      <c r="Y10" s="296"/>
      <c r="Z10" s="131"/>
      <c r="AA10" s="273">
        <v>7</v>
      </c>
      <c r="AB10" s="203" t="s">
        <v>0</v>
      </c>
      <c r="AC10" s="268">
        <v>72</v>
      </c>
      <c r="AD10" s="268" t="s">
        <v>358</v>
      </c>
      <c r="AE10" s="268">
        <v>1</v>
      </c>
      <c r="AF10" s="268">
        <v>1</v>
      </c>
    </row>
    <row r="11" spans="2:32" ht="19.7">
      <c r="B11" s="273">
        <v>8</v>
      </c>
      <c r="C11" s="226" t="s">
        <v>1</v>
      </c>
      <c r="D11" s="268">
        <v>31</v>
      </c>
      <c r="E11" s="268" t="s">
        <v>369</v>
      </c>
      <c r="F11" s="268">
        <f>VLOOKUP($E11,'Comb Batting Stat'!$E$6:$Z$99,2,0)</f>
        <v>5</v>
      </c>
      <c r="G11" s="259">
        <f>VLOOKUP($E11,'Comb Batting Stat'!$E$6:$Z$99,12,FALSE)</f>
        <v>0.47799999999999998</v>
      </c>
      <c r="H11" s="135"/>
      <c r="I11" s="131"/>
      <c r="J11" s="273">
        <v>8</v>
      </c>
      <c r="K11" s="226" t="s">
        <v>3</v>
      </c>
      <c r="L11" s="268">
        <v>7</v>
      </c>
      <c r="M11" s="268" t="s">
        <v>398</v>
      </c>
      <c r="N11" s="268">
        <f>VLOOKUP($M11,'Comb Batting Stat'!$E$6:$Z$99,2,0)</f>
        <v>9</v>
      </c>
      <c r="O11" s="303">
        <f>VLOOKUP($M11,'Comb Batting Stat'!$E$6:$Z$99,16,FALSE)</f>
        <v>7</v>
      </c>
      <c r="P11" s="134"/>
      <c r="S11" s="273">
        <v>8</v>
      </c>
      <c r="T11" s="226" t="s">
        <v>0</v>
      </c>
      <c r="U11" s="268">
        <v>47</v>
      </c>
      <c r="V11" s="269" t="s">
        <v>356</v>
      </c>
      <c r="W11" s="268">
        <v>1</v>
      </c>
      <c r="X11" s="259">
        <v>0.5</v>
      </c>
      <c r="Y11" s="296"/>
      <c r="Z11" s="131"/>
      <c r="AA11" s="273">
        <v>8</v>
      </c>
      <c r="AB11" s="226"/>
      <c r="AC11" s="268"/>
      <c r="AD11" s="268"/>
      <c r="AE11" s="268"/>
      <c r="AF11" s="268"/>
    </row>
    <row r="12" spans="2:32" ht="19.7">
      <c r="B12" s="273">
        <v>9</v>
      </c>
      <c r="C12" s="226" t="s">
        <v>0</v>
      </c>
      <c r="D12" s="268">
        <v>47</v>
      </c>
      <c r="E12" s="268" t="s">
        <v>356</v>
      </c>
      <c r="F12" s="268">
        <f>VLOOKUP($E12,'Comb Batting Stat'!$E$6:$Z$99,2,0)</f>
        <v>7</v>
      </c>
      <c r="G12" s="259">
        <f>VLOOKUP($E12,'Comb Batting Stat'!$E$6:$Z$99,12,FALSE)</f>
        <v>0.46200000000000002</v>
      </c>
      <c r="H12" s="135"/>
      <c r="I12" s="131"/>
      <c r="J12" s="273">
        <v>9</v>
      </c>
      <c r="K12" s="226" t="s">
        <v>1</v>
      </c>
      <c r="L12" s="268">
        <v>29</v>
      </c>
      <c r="M12" s="268" t="s">
        <v>420</v>
      </c>
      <c r="N12" s="268">
        <f>VLOOKUP($M12,'Comb Batting Stat'!$E$6:$Z$99,2,0)</f>
        <v>6</v>
      </c>
      <c r="O12" s="303">
        <f>VLOOKUP($M12,'Comb Batting Stat'!$E$6:$Z$99,16,FALSE)</f>
        <v>6</v>
      </c>
      <c r="P12" s="134"/>
      <c r="S12" s="273">
        <v>9</v>
      </c>
      <c r="T12" s="226" t="s">
        <v>1</v>
      </c>
      <c r="U12" s="268">
        <v>42</v>
      </c>
      <c r="V12" s="269" t="s">
        <v>367</v>
      </c>
      <c r="W12" s="268">
        <v>1</v>
      </c>
      <c r="X12" s="259">
        <v>0.5</v>
      </c>
      <c r="Y12" s="296"/>
      <c r="Z12" s="131"/>
      <c r="AA12" s="273">
        <v>8</v>
      </c>
      <c r="AB12" s="203"/>
      <c r="AC12" s="266"/>
      <c r="AD12" s="266"/>
      <c r="AE12" s="266"/>
      <c r="AF12" s="266"/>
    </row>
    <row r="13" spans="2:32" ht="19.7">
      <c r="B13" s="273">
        <v>10</v>
      </c>
      <c r="C13" s="226" t="s">
        <v>3</v>
      </c>
      <c r="D13" s="268">
        <v>15</v>
      </c>
      <c r="E13" s="268" t="s">
        <v>395</v>
      </c>
      <c r="F13" s="268">
        <f>VLOOKUP($E13,'Comb Batting Stat'!$E$6:$Z$99,2,0)</f>
        <v>7</v>
      </c>
      <c r="G13" s="259">
        <f>VLOOKUP($E13,'Comb Batting Stat'!$E$6:$Z$99,12,FALSE)</f>
        <v>0.45500000000000002</v>
      </c>
      <c r="H13" s="135"/>
      <c r="I13" s="131"/>
      <c r="J13" s="273">
        <v>10</v>
      </c>
      <c r="K13" s="226" t="s">
        <v>1</v>
      </c>
      <c r="L13" s="268">
        <v>42</v>
      </c>
      <c r="M13" s="268" t="s">
        <v>367</v>
      </c>
      <c r="N13" s="268">
        <f>VLOOKUP($M13,'Comb Batting Stat'!$E$6:$Z$99,2,0)</f>
        <v>9</v>
      </c>
      <c r="O13" s="303">
        <f>VLOOKUP($M13,'Comb Batting Stat'!$E$6:$Z$99,16,FALSE)</f>
        <v>6</v>
      </c>
      <c r="P13" s="134"/>
      <c r="S13" s="273">
        <v>10</v>
      </c>
      <c r="T13" s="226" t="s">
        <v>1</v>
      </c>
      <c r="U13" s="268">
        <v>24</v>
      </c>
      <c r="V13" s="269" t="s">
        <v>366</v>
      </c>
      <c r="W13" s="268">
        <v>1</v>
      </c>
      <c r="X13" s="259">
        <v>0.5</v>
      </c>
      <c r="Y13" s="296"/>
      <c r="Z13" s="131"/>
      <c r="AA13" s="273">
        <v>10</v>
      </c>
      <c r="AB13" s="203"/>
      <c r="AC13" s="266"/>
      <c r="AD13" s="266"/>
      <c r="AE13" s="266"/>
      <c r="AF13" s="266"/>
    </row>
    <row r="14" spans="2:32" ht="19.7">
      <c r="B14" s="273">
        <v>11</v>
      </c>
      <c r="C14" s="226" t="s">
        <v>3</v>
      </c>
      <c r="D14" s="268">
        <v>32</v>
      </c>
      <c r="E14" s="268" t="s">
        <v>396</v>
      </c>
      <c r="F14" s="268">
        <f>VLOOKUP($E14,'Comb Batting Stat'!$E$6:$Z$99,2,0)</f>
        <v>6</v>
      </c>
      <c r="G14" s="259">
        <f>VLOOKUP($E14,'Comb Batting Stat'!$E$6:$Z$99,12,FALSE)</f>
        <v>0.45500000000000002</v>
      </c>
      <c r="H14" s="135"/>
      <c r="I14" s="131"/>
      <c r="J14" s="273">
        <v>11</v>
      </c>
      <c r="K14" s="226" t="s">
        <v>1</v>
      </c>
      <c r="L14" s="268">
        <v>2</v>
      </c>
      <c r="M14" s="268" t="s">
        <v>365</v>
      </c>
      <c r="N14" s="268">
        <f>VLOOKUP($M14,'Comb Batting Stat'!$E$6:$Z$99,2,0)</f>
        <v>8</v>
      </c>
      <c r="O14" s="303">
        <f>VLOOKUP($M14,'Comb Batting Stat'!$E$6:$Z$99,16,FALSE)</f>
        <v>6</v>
      </c>
      <c r="P14" s="134"/>
      <c r="S14" s="273">
        <v>11</v>
      </c>
      <c r="T14" s="226" t="s">
        <v>1</v>
      </c>
      <c r="U14" s="268">
        <v>2</v>
      </c>
      <c r="V14" s="269" t="s">
        <v>365</v>
      </c>
      <c r="W14" s="268">
        <v>1</v>
      </c>
      <c r="X14" s="259">
        <v>0.5</v>
      </c>
      <c r="Y14" s="296"/>
      <c r="Z14" s="131"/>
      <c r="AA14" s="273">
        <v>11</v>
      </c>
      <c r="AB14" s="203"/>
      <c r="AC14" s="268"/>
      <c r="AD14" s="268"/>
      <c r="AE14" s="268"/>
      <c r="AF14" s="268"/>
    </row>
    <row r="15" spans="2:32" ht="19.7">
      <c r="B15" s="273">
        <v>12</v>
      </c>
      <c r="C15" s="226" t="s">
        <v>0</v>
      </c>
      <c r="D15" s="268">
        <v>37</v>
      </c>
      <c r="E15" s="268" t="s">
        <v>413</v>
      </c>
      <c r="F15" s="268">
        <f>VLOOKUP($E15,'Comb Batting Stat'!$E$6:$Z$99,2,0)</f>
        <v>9</v>
      </c>
      <c r="G15" s="259">
        <f>VLOOKUP($E15,'Comb Batting Stat'!$E$6:$Z$99,12,FALSE)</f>
        <v>0.40699999999999997</v>
      </c>
      <c r="H15" s="130"/>
      <c r="I15" s="131"/>
      <c r="J15" s="273">
        <v>12</v>
      </c>
      <c r="K15" s="226" t="s">
        <v>3</v>
      </c>
      <c r="L15" s="268">
        <v>15</v>
      </c>
      <c r="M15" s="268" t="s">
        <v>395</v>
      </c>
      <c r="N15" s="268">
        <f>VLOOKUP($M15,'Comb Batting Stat'!$E$6:$Z$99,2,0)</f>
        <v>7</v>
      </c>
      <c r="O15" s="303">
        <f>VLOOKUP($M15,'Comb Batting Stat'!$E$6:$Z$99,16,FALSE)</f>
        <v>5</v>
      </c>
      <c r="P15" s="132"/>
      <c r="S15" s="273">
        <v>12</v>
      </c>
      <c r="T15" s="226" t="s">
        <v>1</v>
      </c>
      <c r="U15" s="266">
        <v>26</v>
      </c>
      <c r="V15" s="269" t="s">
        <v>368</v>
      </c>
      <c r="W15" s="266">
        <v>1</v>
      </c>
      <c r="X15" s="225">
        <v>0.33300000000000002</v>
      </c>
      <c r="Y15" s="296"/>
      <c r="Z15" s="131"/>
      <c r="AA15" s="273">
        <v>12</v>
      </c>
      <c r="AB15" s="226"/>
      <c r="AC15" s="268"/>
      <c r="AD15" s="268"/>
      <c r="AE15" s="268"/>
      <c r="AF15" s="268"/>
    </row>
    <row r="16" spans="2:32" ht="19.7">
      <c r="B16" s="452"/>
      <c r="C16" s="452"/>
      <c r="D16" s="452"/>
      <c r="E16" s="452"/>
      <c r="F16" s="452"/>
      <c r="G16" s="452"/>
      <c r="H16" s="135"/>
      <c r="I16" s="131"/>
      <c r="J16" s="446"/>
      <c r="K16" s="446"/>
      <c r="L16" s="446"/>
      <c r="M16" s="446"/>
      <c r="N16" s="446"/>
      <c r="O16" s="446"/>
      <c r="P16" s="132"/>
      <c r="Q16" s="132"/>
      <c r="R16" s="132"/>
      <c r="S16" s="452"/>
      <c r="T16" s="452"/>
      <c r="U16" s="452"/>
      <c r="V16" s="452"/>
      <c r="W16" s="452"/>
      <c r="X16" s="452"/>
      <c r="Y16" s="296"/>
      <c r="Z16" s="131"/>
      <c r="AA16" s="446"/>
      <c r="AB16" s="446"/>
      <c r="AC16" s="446"/>
      <c r="AD16" s="446"/>
      <c r="AE16" s="446"/>
      <c r="AF16" s="446"/>
    </row>
    <row r="17" spans="2:32" ht="2.4" customHeight="1">
      <c r="B17" s="452"/>
      <c r="C17" s="452"/>
      <c r="D17" s="452"/>
      <c r="E17" s="452"/>
      <c r="F17" s="452"/>
      <c r="G17" s="452"/>
      <c r="H17" s="136"/>
      <c r="I17" s="131"/>
      <c r="J17" s="137"/>
      <c r="K17" s="138"/>
      <c r="L17" s="138"/>
      <c r="M17" s="138"/>
      <c r="N17" s="138"/>
      <c r="O17" s="138"/>
      <c r="P17" s="132"/>
      <c r="Q17" s="132"/>
      <c r="R17" s="132"/>
      <c r="S17" s="452"/>
      <c r="T17" s="452"/>
      <c r="U17" s="452"/>
      <c r="V17" s="452"/>
      <c r="W17" s="452"/>
      <c r="X17" s="452"/>
      <c r="Y17" s="297"/>
      <c r="Z17" s="131"/>
      <c r="AA17" s="293"/>
      <c r="AB17" s="138"/>
      <c r="AC17" s="138"/>
      <c r="AD17" s="138"/>
      <c r="AE17" s="138"/>
      <c r="AF17" s="138"/>
    </row>
    <row r="18" spans="2:32" ht="19.7">
      <c r="B18" s="139" t="s">
        <v>116</v>
      </c>
      <c r="C18" s="128" t="s">
        <v>121</v>
      </c>
      <c r="D18" s="140" t="s">
        <v>6</v>
      </c>
      <c r="E18" s="140" t="s">
        <v>122</v>
      </c>
      <c r="F18" s="128" t="s">
        <v>123</v>
      </c>
      <c r="G18" s="127" t="s">
        <v>95</v>
      </c>
      <c r="H18" s="141"/>
      <c r="I18" s="131"/>
      <c r="J18" s="139" t="s">
        <v>107</v>
      </c>
      <c r="K18" s="128" t="s">
        <v>121</v>
      </c>
      <c r="L18" s="140" t="s">
        <v>6</v>
      </c>
      <c r="M18" s="128" t="s">
        <v>122</v>
      </c>
      <c r="N18" s="140" t="s">
        <v>123</v>
      </c>
      <c r="O18" s="127" t="s">
        <v>87</v>
      </c>
      <c r="P18" s="132"/>
      <c r="Q18" s="132"/>
      <c r="R18" s="132"/>
      <c r="S18" s="139" t="s">
        <v>116</v>
      </c>
      <c r="T18" s="128" t="s">
        <v>121</v>
      </c>
      <c r="U18" s="140" t="s">
        <v>6</v>
      </c>
      <c r="V18" s="140" t="s">
        <v>122</v>
      </c>
      <c r="W18" s="128" t="s">
        <v>123</v>
      </c>
      <c r="X18" s="127" t="s">
        <v>95</v>
      </c>
      <c r="Y18" s="298"/>
      <c r="Z18" s="131"/>
      <c r="AA18" s="139" t="s">
        <v>107</v>
      </c>
      <c r="AB18" s="128" t="s">
        <v>121</v>
      </c>
      <c r="AC18" s="140" t="s">
        <v>6</v>
      </c>
      <c r="AD18" s="128" t="s">
        <v>122</v>
      </c>
      <c r="AE18" s="140" t="s">
        <v>123</v>
      </c>
      <c r="AF18" s="127" t="s">
        <v>87</v>
      </c>
    </row>
    <row r="19" spans="2:32" ht="19.7">
      <c r="B19" s="273">
        <v>1</v>
      </c>
      <c r="C19" s="226" t="s">
        <v>1</v>
      </c>
      <c r="D19" s="268">
        <v>6</v>
      </c>
      <c r="E19" s="268" t="s">
        <v>364</v>
      </c>
      <c r="F19" s="268">
        <f>VLOOKUP($E19,'Comb Batting Stat'!$E$6:$Z$99,2,0)</f>
        <v>5</v>
      </c>
      <c r="G19" s="259">
        <f>VLOOKUP($E19,'Comb Batting Stat'!$E$6:$Z$99,19,FALSE)</f>
        <v>0.78900000000000003</v>
      </c>
      <c r="H19" s="130"/>
      <c r="I19" s="131"/>
      <c r="J19" s="273">
        <v>1</v>
      </c>
      <c r="K19" s="226" t="s">
        <v>1</v>
      </c>
      <c r="L19" s="268">
        <v>29</v>
      </c>
      <c r="M19" s="268" t="s">
        <v>420</v>
      </c>
      <c r="N19" s="268">
        <f>VLOOKUP($M19,'Comb Batting Stat'!$E$6:$Z$99,2,0)</f>
        <v>6</v>
      </c>
      <c r="O19" s="303">
        <f>VLOOKUP($M19,'Comb Batting Stat'!$E$6:$Z$99,10,FALSE)</f>
        <v>2</v>
      </c>
      <c r="P19" s="281"/>
      <c r="R19" s="132"/>
      <c r="S19" s="273">
        <v>1</v>
      </c>
      <c r="T19" s="226" t="s">
        <v>1</v>
      </c>
      <c r="U19" s="268">
        <v>19</v>
      </c>
      <c r="V19" s="268" t="s">
        <v>361</v>
      </c>
      <c r="W19" s="268">
        <v>1</v>
      </c>
      <c r="X19" s="259">
        <v>1</v>
      </c>
      <c r="Y19" s="296"/>
      <c r="Z19" s="131"/>
      <c r="AA19" s="273">
        <v>1</v>
      </c>
      <c r="AB19" s="203" t="s">
        <v>1</v>
      </c>
      <c r="AC19" s="269">
        <v>6</v>
      </c>
      <c r="AD19" s="269" t="s">
        <v>364</v>
      </c>
      <c r="AE19" s="269">
        <v>1</v>
      </c>
      <c r="AF19" s="269">
        <v>1</v>
      </c>
    </row>
    <row r="20" spans="2:32" ht="19.7">
      <c r="B20" s="273">
        <v>2</v>
      </c>
      <c r="C20" s="226" t="s">
        <v>1</v>
      </c>
      <c r="D20" s="268">
        <v>42</v>
      </c>
      <c r="E20" s="268" t="s">
        <v>367</v>
      </c>
      <c r="F20" s="268">
        <f>VLOOKUP($E20,'Comb Batting Stat'!$E$6:$Z$99,2,0)</f>
        <v>9</v>
      </c>
      <c r="G20" s="259">
        <f>VLOOKUP($E20,'Comb Batting Stat'!$E$6:$Z$99,19,FALSE)</f>
        <v>0.73299999999999998</v>
      </c>
      <c r="H20" s="296"/>
      <c r="I20" s="131"/>
      <c r="J20" s="273">
        <v>2</v>
      </c>
      <c r="K20" s="226" t="s">
        <v>1</v>
      </c>
      <c r="L20" s="268">
        <v>6</v>
      </c>
      <c r="M20" s="268" t="s">
        <v>364</v>
      </c>
      <c r="N20" s="268">
        <f>VLOOKUP($M20,'Comb Batting Stat'!$E$6:$Z$99,2,0)</f>
        <v>5</v>
      </c>
      <c r="O20" s="303">
        <f>VLOOKUP($M20,'Comb Batting Stat'!$E$6:$Z$99,10,FALSE)</f>
        <v>2</v>
      </c>
      <c r="P20" s="132"/>
      <c r="R20" s="132"/>
      <c r="S20" s="273">
        <v>1</v>
      </c>
      <c r="T20" s="226" t="s">
        <v>1</v>
      </c>
      <c r="U20" s="268">
        <v>14</v>
      </c>
      <c r="V20" s="268" t="s">
        <v>360</v>
      </c>
      <c r="W20" s="268">
        <v>1</v>
      </c>
      <c r="X20" s="259">
        <v>1</v>
      </c>
      <c r="Y20" s="296"/>
      <c r="Z20" s="131"/>
      <c r="AA20" s="273">
        <v>2</v>
      </c>
      <c r="AB20" s="203"/>
      <c r="AC20" s="268"/>
      <c r="AD20" s="268"/>
      <c r="AE20" s="268"/>
      <c r="AF20" s="268"/>
    </row>
    <row r="21" spans="2:32" ht="19.7">
      <c r="B21" s="273">
        <v>3</v>
      </c>
      <c r="C21" s="226" t="s">
        <v>1</v>
      </c>
      <c r="D21" s="268">
        <v>29</v>
      </c>
      <c r="E21" s="268" t="s">
        <v>420</v>
      </c>
      <c r="F21" s="268">
        <f>VLOOKUP($E21,'Comb Batting Stat'!$E$6:$Z$99,2,0)</f>
        <v>6</v>
      </c>
      <c r="G21" s="259">
        <f>VLOOKUP($E21,'Comb Batting Stat'!$E$6:$Z$99,19,FALSE)</f>
        <v>0.69199999999999995</v>
      </c>
      <c r="H21" s="296"/>
      <c r="I21" s="131"/>
      <c r="J21" s="273">
        <v>3</v>
      </c>
      <c r="K21" s="226" t="s">
        <v>1</v>
      </c>
      <c r="L21" s="268">
        <v>31</v>
      </c>
      <c r="M21" s="268" t="s">
        <v>369</v>
      </c>
      <c r="N21" s="268">
        <f>VLOOKUP($M21,'Comb Batting Stat'!$E$6:$Z$99,2,0)</f>
        <v>5</v>
      </c>
      <c r="O21" s="303">
        <f>VLOOKUP($M21,'Comb Batting Stat'!$E$6:$Z$99,10,FALSE)</f>
        <v>1</v>
      </c>
      <c r="P21" s="132"/>
      <c r="R21" s="132"/>
      <c r="S21" s="273">
        <v>3</v>
      </c>
      <c r="T21" s="203" t="s">
        <v>1</v>
      </c>
      <c r="U21" s="266">
        <v>7</v>
      </c>
      <c r="V21" s="266" t="s">
        <v>363</v>
      </c>
      <c r="W21" s="266">
        <v>1</v>
      </c>
      <c r="X21" s="225">
        <v>0.75</v>
      </c>
      <c r="Y21" s="296"/>
      <c r="Z21" s="131"/>
      <c r="AA21" s="273">
        <v>2</v>
      </c>
      <c r="AB21" s="226"/>
      <c r="AC21" s="268"/>
      <c r="AD21" s="268"/>
      <c r="AE21" s="268"/>
      <c r="AF21" s="268"/>
    </row>
    <row r="22" spans="2:32" ht="19.7">
      <c r="B22" s="273">
        <v>4</v>
      </c>
      <c r="C22" s="226" t="s">
        <v>3</v>
      </c>
      <c r="D22" s="268">
        <v>15</v>
      </c>
      <c r="E22" s="268" t="s">
        <v>395</v>
      </c>
      <c r="F22" s="268">
        <f>VLOOKUP($E22,'Comb Batting Stat'!$E$6:$Z$99,2,0)</f>
        <v>7</v>
      </c>
      <c r="G22" s="259">
        <f>VLOOKUP($E22,'Comb Batting Stat'!$E$6:$Z$99,19,FALSE)</f>
        <v>0.61299999999999999</v>
      </c>
      <c r="H22" s="296"/>
      <c r="I22" s="131"/>
      <c r="J22" s="273">
        <v>4</v>
      </c>
      <c r="K22" s="226" t="s">
        <v>1</v>
      </c>
      <c r="L22" s="268">
        <v>35</v>
      </c>
      <c r="M22" s="268" t="s">
        <v>422</v>
      </c>
      <c r="N22" s="268">
        <f>VLOOKUP($M22,'Comb Batting Stat'!$E$6:$Z$99,2,0)</f>
        <v>7</v>
      </c>
      <c r="O22" s="303">
        <f>VLOOKUP($M22,'Comb Batting Stat'!$E$6:$Z$99,10,FALSE)</f>
        <v>1</v>
      </c>
      <c r="P22" s="132"/>
      <c r="R22" s="132"/>
      <c r="S22" s="273">
        <v>4</v>
      </c>
      <c r="T22" s="203" t="s">
        <v>1</v>
      </c>
      <c r="U22" s="266">
        <v>8</v>
      </c>
      <c r="V22" s="266" t="s">
        <v>362</v>
      </c>
      <c r="W22" s="266">
        <v>1</v>
      </c>
      <c r="X22" s="225">
        <v>0.75</v>
      </c>
      <c r="Y22" s="296"/>
      <c r="Z22" s="131"/>
      <c r="AA22" s="273">
        <v>4</v>
      </c>
      <c r="AB22" s="226"/>
      <c r="AC22" s="268"/>
      <c r="AD22" s="268"/>
      <c r="AE22" s="268"/>
      <c r="AF22" s="268"/>
    </row>
    <row r="23" spans="2:32" ht="19.7">
      <c r="B23" s="273">
        <v>5</v>
      </c>
      <c r="C23" s="226" t="s">
        <v>1</v>
      </c>
      <c r="D23" s="268">
        <v>2</v>
      </c>
      <c r="E23" s="268" t="s">
        <v>365</v>
      </c>
      <c r="F23" s="268">
        <f>VLOOKUP($E23,'Comb Batting Stat'!$E$6:$Z$99,2,0)</f>
        <v>8</v>
      </c>
      <c r="G23" s="259">
        <f>VLOOKUP($E23,'Comb Batting Stat'!$E$6:$Z$99,19,FALSE)</f>
        <v>0.61099999999999999</v>
      </c>
      <c r="H23" s="296"/>
      <c r="I23" s="131"/>
      <c r="J23" s="273">
        <v>5</v>
      </c>
      <c r="K23" s="203"/>
      <c r="L23" s="258"/>
      <c r="M23" s="258"/>
      <c r="N23" s="268" t="e">
        <f>VLOOKUP($M23,'Comb Batting Stat'!$E$6:$Z$99,2,0)</f>
        <v>#N/A</v>
      </c>
      <c r="O23" s="303" t="e">
        <f>VLOOKUP($M23,'Comb Batting Stat'!$E$6:$Z$99,10,FALSE)</f>
        <v>#N/A</v>
      </c>
      <c r="P23" s="134"/>
      <c r="R23" s="134"/>
      <c r="S23" s="273">
        <v>5</v>
      </c>
      <c r="T23" s="203" t="s">
        <v>1</v>
      </c>
      <c r="U23" s="268">
        <v>42</v>
      </c>
      <c r="V23" s="268" t="s">
        <v>367</v>
      </c>
      <c r="W23" s="268">
        <v>1</v>
      </c>
      <c r="X23" s="259">
        <v>0.75</v>
      </c>
      <c r="Y23" s="296"/>
      <c r="Z23" s="131"/>
      <c r="AA23" s="273">
        <v>5</v>
      </c>
      <c r="AB23" s="203"/>
      <c r="AC23" s="268"/>
      <c r="AD23" s="268"/>
      <c r="AE23" s="268"/>
      <c r="AF23" s="268"/>
    </row>
    <row r="24" spans="2:32" ht="19.7">
      <c r="B24" s="273">
        <v>6</v>
      </c>
      <c r="C24" s="226" t="s">
        <v>0</v>
      </c>
      <c r="D24" s="268">
        <v>5</v>
      </c>
      <c r="E24" s="268" t="s">
        <v>410</v>
      </c>
      <c r="F24" s="268">
        <f>VLOOKUP($E24,'Comb Batting Stat'!$E$6:$Z$99,2,0)</f>
        <v>7</v>
      </c>
      <c r="G24" s="259">
        <f>VLOOKUP($E24,'Comb Batting Stat'!$E$6:$Z$99,19,FALSE)</f>
        <v>0.6</v>
      </c>
      <c r="H24" s="296"/>
      <c r="I24" s="131"/>
      <c r="J24" s="273">
        <v>6</v>
      </c>
      <c r="K24" s="226"/>
      <c r="L24" s="224"/>
      <c r="M24" s="224"/>
      <c r="N24" s="268" t="e">
        <f>VLOOKUP($M24,'Comb Batting Stat'!$E$6:$Z$99,2,0)</f>
        <v>#N/A</v>
      </c>
      <c r="O24" s="303" t="e">
        <f>VLOOKUP($M24,'Comb Batting Stat'!$E$6:$Z$99,10,FALSE)</f>
        <v>#N/A</v>
      </c>
      <c r="P24" s="134"/>
      <c r="R24" s="134"/>
      <c r="S24" s="273">
        <v>6</v>
      </c>
      <c r="T24" s="226" t="s">
        <v>1</v>
      </c>
      <c r="U24" s="268">
        <v>6</v>
      </c>
      <c r="V24" s="268" t="s">
        <v>364</v>
      </c>
      <c r="W24" s="268">
        <v>1</v>
      </c>
      <c r="X24" s="259">
        <v>0.66700000000000004</v>
      </c>
      <c r="Y24" s="296"/>
      <c r="Z24" s="131"/>
      <c r="AA24" s="273">
        <v>6</v>
      </c>
      <c r="AB24" s="226"/>
      <c r="AC24" s="266"/>
      <c r="AD24" s="266"/>
      <c r="AE24" s="266"/>
      <c r="AF24" s="266"/>
    </row>
    <row r="25" spans="2:32" ht="19.7">
      <c r="B25" s="273">
        <v>7</v>
      </c>
      <c r="C25" s="226" t="s">
        <v>0</v>
      </c>
      <c r="D25" s="268">
        <v>37</v>
      </c>
      <c r="E25" s="268" t="s">
        <v>413</v>
      </c>
      <c r="F25" s="268">
        <f>VLOOKUP($E25,'Comb Batting Stat'!$E$6:$Z$99,2,0)</f>
        <v>9</v>
      </c>
      <c r="G25" s="259">
        <f>VLOOKUP($E25,'Comb Batting Stat'!$E$6:$Z$99,19,FALSE)</f>
        <v>0.58499999999999996</v>
      </c>
      <c r="H25" s="296"/>
      <c r="I25" s="131"/>
      <c r="J25" s="273">
        <v>7</v>
      </c>
      <c r="K25" s="203"/>
      <c r="L25" s="258"/>
      <c r="M25" s="258"/>
      <c r="N25" s="268" t="e">
        <f>VLOOKUP($M25,'Comb Batting Stat'!$E$6:$Z$99,2,0)</f>
        <v>#N/A</v>
      </c>
      <c r="O25" s="303" t="e">
        <f>VLOOKUP($M25,'Comb Batting Stat'!$E$6:$Z$99,10,FALSE)</f>
        <v>#N/A</v>
      </c>
      <c r="P25" s="132"/>
      <c r="R25" s="132"/>
      <c r="S25" s="273">
        <v>7</v>
      </c>
      <c r="T25" s="203" t="s">
        <v>0</v>
      </c>
      <c r="U25" s="266">
        <v>24</v>
      </c>
      <c r="V25" s="266" t="s">
        <v>357</v>
      </c>
      <c r="W25" s="266">
        <v>1</v>
      </c>
      <c r="X25" s="225">
        <v>0.5</v>
      </c>
      <c r="Y25" s="296"/>
      <c r="Z25" s="131"/>
      <c r="AA25" s="273">
        <v>7</v>
      </c>
      <c r="AB25" s="203"/>
      <c r="AC25" s="268"/>
      <c r="AD25" s="268"/>
      <c r="AE25" s="268"/>
      <c r="AF25" s="268"/>
    </row>
    <row r="26" spans="2:32" ht="19.7">
      <c r="B26" s="273">
        <v>8</v>
      </c>
      <c r="C26" s="226" t="s">
        <v>0</v>
      </c>
      <c r="D26" s="268">
        <v>47</v>
      </c>
      <c r="E26" s="268" t="s">
        <v>356</v>
      </c>
      <c r="F26" s="268">
        <f>VLOOKUP($E26,'Comb Batting Stat'!$E$6:$Z$99,2,0)</f>
        <v>7</v>
      </c>
      <c r="G26" s="259">
        <f>VLOOKUP($E26,'Comb Batting Stat'!$E$6:$Z$99,19,FALSE)</f>
        <v>0.56299999999999994</v>
      </c>
      <c r="H26" s="296"/>
      <c r="I26" s="131"/>
      <c r="J26" s="273">
        <v>8</v>
      </c>
      <c r="K26" s="226"/>
      <c r="L26" s="258"/>
      <c r="M26" s="258"/>
      <c r="N26" s="268" t="e">
        <f>VLOOKUP($M26,'Comb Batting Stat'!$E$6:$Z$99,2,0)</f>
        <v>#N/A</v>
      </c>
      <c r="O26" s="303" t="e">
        <f>VLOOKUP($M26,'Comb Batting Stat'!$E$6:$Z$99,10,FALSE)</f>
        <v>#N/A</v>
      </c>
      <c r="P26" s="132"/>
      <c r="R26" s="132"/>
      <c r="S26" s="273">
        <v>8</v>
      </c>
      <c r="T26" s="203" t="s">
        <v>0</v>
      </c>
      <c r="U26" s="268">
        <v>72</v>
      </c>
      <c r="V26" s="268" t="s">
        <v>358</v>
      </c>
      <c r="W26" s="268">
        <v>1</v>
      </c>
      <c r="X26" s="259">
        <v>0.5</v>
      </c>
      <c r="Y26" s="296"/>
      <c r="Z26" s="131"/>
      <c r="AA26" s="273">
        <v>8</v>
      </c>
      <c r="AB26" s="226"/>
      <c r="AC26" s="268"/>
      <c r="AD26" s="268"/>
      <c r="AE26" s="268"/>
      <c r="AF26" s="268"/>
    </row>
    <row r="27" spans="2:32" ht="19.7">
      <c r="B27" s="273">
        <v>9</v>
      </c>
      <c r="C27" s="226" t="s">
        <v>1</v>
      </c>
      <c r="D27" s="268">
        <v>7</v>
      </c>
      <c r="E27" s="268" t="s">
        <v>363</v>
      </c>
      <c r="F27" s="268">
        <f>VLOOKUP($E27,'Comb Batting Stat'!$E$6:$Z$99,2,0)</f>
        <v>9</v>
      </c>
      <c r="G27" s="259">
        <f>VLOOKUP($E27,'Comb Batting Stat'!$E$6:$Z$99,19,FALSE)</f>
        <v>0.55800000000000005</v>
      </c>
      <c r="H27" s="296"/>
      <c r="I27" s="131"/>
      <c r="J27" s="273">
        <v>9</v>
      </c>
      <c r="K27" s="226"/>
      <c r="L27" s="258"/>
      <c r="M27" s="258"/>
      <c r="N27" s="268" t="e">
        <f>VLOOKUP($M27,'Comb Batting Stat'!$E$6:$Z$99,2,0)</f>
        <v>#N/A</v>
      </c>
      <c r="O27" s="303" t="e">
        <f>VLOOKUP($M27,'Comb Batting Stat'!$E$6:$Z$99,10,FALSE)</f>
        <v>#N/A</v>
      </c>
      <c r="P27" s="132"/>
      <c r="R27" s="132"/>
      <c r="S27" s="273">
        <v>9</v>
      </c>
      <c r="T27" s="226" t="s">
        <v>1</v>
      </c>
      <c r="U27" s="266">
        <v>24</v>
      </c>
      <c r="V27" s="266" t="s">
        <v>366</v>
      </c>
      <c r="W27" s="266">
        <v>1</v>
      </c>
      <c r="X27" s="225">
        <v>0.5</v>
      </c>
      <c r="Y27" s="296"/>
      <c r="Z27" s="131"/>
      <c r="AA27" s="273">
        <v>9</v>
      </c>
      <c r="AB27" s="226"/>
      <c r="AC27" s="268"/>
      <c r="AD27" s="268"/>
      <c r="AE27" s="268"/>
      <c r="AF27" s="268"/>
    </row>
    <row r="28" spans="2:32" ht="19.7">
      <c r="B28" s="273">
        <v>10</v>
      </c>
      <c r="C28" s="226" t="s">
        <v>1</v>
      </c>
      <c r="D28" s="268">
        <v>19</v>
      </c>
      <c r="E28" s="268" t="s">
        <v>361</v>
      </c>
      <c r="F28" s="268">
        <f>VLOOKUP($E28,'Comb Batting Stat'!$E$6:$Z$99,2,0)</f>
        <v>7</v>
      </c>
      <c r="G28" s="259">
        <f>VLOOKUP($E28,'Comb Batting Stat'!$E$6:$Z$99,19,FALSE)</f>
        <v>0.54800000000000004</v>
      </c>
      <c r="H28" s="296"/>
      <c r="I28" s="131"/>
      <c r="J28" s="273">
        <v>10</v>
      </c>
      <c r="K28" s="226"/>
      <c r="L28" s="258"/>
      <c r="M28" s="258"/>
      <c r="N28" s="268" t="e">
        <f>VLOOKUP($M28,'Comb Batting Stat'!$E$6:$Z$99,2,0)</f>
        <v>#N/A</v>
      </c>
      <c r="O28" s="303" t="e">
        <f>VLOOKUP($M28,'Comb Batting Stat'!$E$6:$Z$99,10,FALSE)</f>
        <v>#N/A</v>
      </c>
      <c r="P28" s="132"/>
      <c r="R28" s="132"/>
      <c r="S28" s="273">
        <v>10</v>
      </c>
      <c r="T28" s="226" t="s">
        <v>1</v>
      </c>
      <c r="U28" s="268">
        <v>2</v>
      </c>
      <c r="V28" s="268" t="s">
        <v>365</v>
      </c>
      <c r="W28" s="268">
        <v>1</v>
      </c>
      <c r="X28" s="259">
        <v>0.5</v>
      </c>
      <c r="Y28" s="296"/>
      <c r="Z28" s="131"/>
      <c r="AA28" s="273">
        <v>10</v>
      </c>
      <c r="AB28" s="226"/>
      <c r="AC28" s="268"/>
      <c r="AD28" s="268"/>
      <c r="AE28" s="268"/>
      <c r="AF28" s="268"/>
    </row>
    <row r="29" spans="2:32" ht="19.7">
      <c r="B29" s="273">
        <v>11</v>
      </c>
      <c r="C29" s="226" t="s">
        <v>3</v>
      </c>
      <c r="D29" s="268">
        <v>6</v>
      </c>
      <c r="E29" s="268" t="s">
        <v>394</v>
      </c>
      <c r="F29" s="268">
        <f>VLOOKUP($E29,'Comb Batting Stat'!$E$6:$Z$99,2,0)</f>
        <v>7</v>
      </c>
      <c r="G29" s="259">
        <f>VLOOKUP($E29,'Comb Batting Stat'!$E$6:$Z$99,19,FALSE)</f>
        <v>0.53100000000000003</v>
      </c>
      <c r="H29" s="296"/>
      <c r="I29" s="131"/>
      <c r="J29" s="273">
        <v>11</v>
      </c>
      <c r="K29" s="203"/>
      <c r="L29" s="258"/>
      <c r="M29" s="258"/>
      <c r="N29" s="268" t="e">
        <f>VLOOKUP($M29,'Comb Batting Stat'!$E$6:$Z$99,2,0)</f>
        <v>#N/A</v>
      </c>
      <c r="O29" s="303" t="e">
        <f>VLOOKUP($M29,'Comb Batting Stat'!$E$6:$Z$99,10,FALSE)</f>
        <v>#N/A</v>
      </c>
      <c r="P29" s="132"/>
      <c r="R29" s="132"/>
      <c r="S29" s="273">
        <v>11</v>
      </c>
      <c r="T29" s="226" t="s">
        <v>0</v>
      </c>
      <c r="U29" s="268">
        <v>23</v>
      </c>
      <c r="V29" s="268" t="s">
        <v>354</v>
      </c>
      <c r="W29" s="268">
        <v>1</v>
      </c>
      <c r="X29" s="259">
        <v>0.5</v>
      </c>
      <c r="Y29" s="296"/>
      <c r="Z29" s="131"/>
      <c r="AA29" s="273">
        <v>11</v>
      </c>
      <c r="AB29" s="203"/>
      <c r="AC29" s="268"/>
      <c r="AD29" s="268"/>
      <c r="AE29" s="268"/>
      <c r="AF29" s="268"/>
    </row>
    <row r="30" spans="2:32" ht="19.7">
      <c r="B30" s="273">
        <v>12</v>
      </c>
      <c r="C30" s="226" t="s">
        <v>1</v>
      </c>
      <c r="D30" s="268">
        <v>35</v>
      </c>
      <c r="E30" s="268" t="s">
        <v>422</v>
      </c>
      <c r="F30" s="268">
        <f>VLOOKUP($E30,'Comb Batting Stat'!$E$6:$Z$99,2,0)</f>
        <v>7</v>
      </c>
      <c r="G30" s="259">
        <f>VLOOKUP($E30,'Comb Batting Stat'!$E$6:$Z$99,19,FALSE)</f>
        <v>0.51900000000000002</v>
      </c>
      <c r="H30" s="296"/>
      <c r="I30" s="131"/>
      <c r="J30" s="273">
        <v>12</v>
      </c>
      <c r="K30" s="203"/>
      <c r="L30" s="224"/>
      <c r="M30" s="224"/>
      <c r="N30" s="268" t="e">
        <f>VLOOKUP($M30,'Comb Batting Stat'!$E$6:$Z$99,2,0)</f>
        <v>#N/A</v>
      </c>
      <c r="O30" s="303" t="e">
        <f>VLOOKUP($M30,'Comb Batting Stat'!$E$6:$Z$99,10,FALSE)</f>
        <v>#N/A</v>
      </c>
      <c r="P30" s="132"/>
      <c r="R30" s="132"/>
      <c r="S30" s="273">
        <v>12</v>
      </c>
      <c r="T30" s="226" t="s">
        <v>0</v>
      </c>
      <c r="U30" s="268">
        <v>47</v>
      </c>
      <c r="V30" s="268" t="s">
        <v>356</v>
      </c>
      <c r="W30" s="268">
        <v>1</v>
      </c>
      <c r="X30" s="259">
        <v>0.5</v>
      </c>
      <c r="Y30" s="296"/>
      <c r="Z30" s="131"/>
      <c r="AA30" s="273">
        <v>12</v>
      </c>
      <c r="AB30" s="203"/>
      <c r="AC30" s="266"/>
      <c r="AD30" s="266"/>
      <c r="AE30" s="266"/>
      <c r="AF30" s="266"/>
    </row>
    <row r="31" spans="2:32" ht="19.7">
      <c r="B31" s="446"/>
      <c r="C31" s="446"/>
      <c r="D31" s="446"/>
      <c r="E31" s="446"/>
      <c r="F31" s="446"/>
      <c r="G31" s="446"/>
      <c r="H31" s="136"/>
      <c r="I31" s="131"/>
      <c r="J31" s="453"/>
      <c r="K31" s="453"/>
      <c r="L31" s="453"/>
      <c r="M31" s="453"/>
      <c r="N31" s="453"/>
      <c r="O31" s="453"/>
      <c r="P31" s="132"/>
      <c r="Q31" s="132"/>
      <c r="R31" s="132"/>
      <c r="S31" s="446"/>
      <c r="T31" s="446"/>
      <c r="U31" s="446"/>
      <c r="V31" s="446"/>
      <c r="W31" s="446"/>
      <c r="X31" s="446"/>
      <c r="Y31" s="297"/>
      <c r="Z31" s="131"/>
      <c r="AA31" s="453"/>
      <c r="AB31" s="453"/>
      <c r="AC31" s="453"/>
      <c r="AD31" s="453"/>
      <c r="AE31" s="453"/>
      <c r="AF31" s="453"/>
    </row>
    <row r="32" spans="2:32" ht="2.4" customHeight="1">
      <c r="B32" s="142"/>
      <c r="C32" s="138"/>
      <c r="D32" s="138"/>
      <c r="E32" s="138"/>
      <c r="F32" s="138"/>
      <c r="G32" s="136"/>
      <c r="H32" s="136"/>
      <c r="I32" s="131"/>
      <c r="J32" s="142"/>
      <c r="K32" s="131"/>
      <c r="L32" s="131"/>
      <c r="M32" s="131"/>
      <c r="N32" s="131"/>
      <c r="O32" s="131"/>
      <c r="P32" s="132"/>
      <c r="Q32" s="132"/>
      <c r="R32" s="132"/>
      <c r="S32" s="142"/>
      <c r="T32" s="138"/>
      <c r="U32" s="138"/>
      <c r="V32" s="138"/>
      <c r="W32" s="138"/>
      <c r="X32" s="136"/>
      <c r="Y32" s="297"/>
      <c r="Z32" s="131"/>
      <c r="AA32" s="142"/>
      <c r="AB32" s="131"/>
      <c r="AC32" s="131"/>
      <c r="AD32" s="131"/>
      <c r="AE32" s="131"/>
      <c r="AF32" s="131"/>
    </row>
    <row r="33" spans="2:32" ht="19.7">
      <c r="B33" s="139" t="s">
        <v>108</v>
      </c>
      <c r="C33" s="143" t="s">
        <v>121</v>
      </c>
      <c r="D33" s="140" t="s">
        <v>6</v>
      </c>
      <c r="E33" s="140" t="s">
        <v>122</v>
      </c>
      <c r="F33" s="140" t="s">
        <v>123</v>
      </c>
      <c r="G33" s="128" t="s">
        <v>88</v>
      </c>
      <c r="H33" s="125"/>
      <c r="I33" s="131"/>
      <c r="J33" s="126" t="s">
        <v>117</v>
      </c>
      <c r="K33" s="127" t="s">
        <v>121</v>
      </c>
      <c r="L33" s="127" t="s">
        <v>6</v>
      </c>
      <c r="M33" s="127" t="s">
        <v>122</v>
      </c>
      <c r="N33" s="140" t="s">
        <v>123</v>
      </c>
      <c r="O33" s="128" t="s">
        <v>96</v>
      </c>
      <c r="P33" s="132"/>
      <c r="Q33" s="132"/>
      <c r="R33" s="132"/>
      <c r="S33" s="139" t="s">
        <v>108</v>
      </c>
      <c r="T33" s="143" t="s">
        <v>121</v>
      </c>
      <c r="U33" s="140" t="s">
        <v>6</v>
      </c>
      <c r="V33" s="140" t="s">
        <v>122</v>
      </c>
      <c r="W33" s="140" t="s">
        <v>123</v>
      </c>
      <c r="X33" s="128" t="s">
        <v>88</v>
      </c>
      <c r="Y33" s="299"/>
      <c r="Z33" s="131"/>
      <c r="AA33" s="126" t="s">
        <v>117</v>
      </c>
      <c r="AB33" s="127" t="s">
        <v>121</v>
      </c>
      <c r="AC33" s="127" t="s">
        <v>6</v>
      </c>
      <c r="AD33" s="127" t="s">
        <v>122</v>
      </c>
      <c r="AE33" s="140" t="s">
        <v>123</v>
      </c>
      <c r="AF33" s="128" t="s">
        <v>96</v>
      </c>
    </row>
    <row r="34" spans="2:32" ht="19.7">
      <c r="B34" s="273">
        <v>1</v>
      </c>
      <c r="C34" s="226" t="s">
        <v>1</v>
      </c>
      <c r="D34" s="268">
        <v>42</v>
      </c>
      <c r="E34" s="268" t="s">
        <v>367</v>
      </c>
      <c r="F34" s="268">
        <f>VLOOKUP($E34,'Comb Batting Stat'!$E$6:$Z$99,2,0)</f>
        <v>9</v>
      </c>
      <c r="G34" s="303">
        <f>VLOOKUP($E34,'Comb Batting Stat'!$E$6:$Z$99,11,FALSE)</f>
        <v>21</v>
      </c>
      <c r="H34" s="144"/>
      <c r="I34" s="131"/>
      <c r="J34" s="273">
        <v>1</v>
      </c>
      <c r="K34" s="226" t="s">
        <v>1</v>
      </c>
      <c r="L34" s="268">
        <v>6</v>
      </c>
      <c r="M34" s="268" t="s">
        <v>364</v>
      </c>
      <c r="N34" s="268">
        <f>VLOOKUP($M34,'Comb Batting Stat'!$E$6:$Z$99,2,0)</f>
        <v>5</v>
      </c>
      <c r="O34" s="259">
        <f>VLOOKUP($M34,'Comb Batting Stat'!$E$6:$Z$99,20,FALSE)</f>
        <v>1.3640000000000001</v>
      </c>
      <c r="P34" s="132" t="s">
        <v>124</v>
      </c>
      <c r="Q34" s="132"/>
      <c r="S34" s="273">
        <v>1</v>
      </c>
      <c r="T34" s="203" t="s">
        <v>1</v>
      </c>
      <c r="U34" s="269">
        <v>6</v>
      </c>
      <c r="V34" s="269" t="s">
        <v>364</v>
      </c>
      <c r="W34" s="269">
        <v>1</v>
      </c>
      <c r="X34" s="269">
        <v>4</v>
      </c>
      <c r="Y34" s="300"/>
      <c r="Z34" s="131"/>
      <c r="AA34" s="273">
        <v>1</v>
      </c>
      <c r="AB34" s="203" t="s">
        <v>1</v>
      </c>
      <c r="AC34" s="268">
        <v>6</v>
      </c>
      <c r="AD34" s="268" t="s">
        <v>364</v>
      </c>
      <c r="AE34" s="268">
        <v>1</v>
      </c>
      <c r="AF34" s="259">
        <v>1.667</v>
      </c>
    </row>
    <row r="35" spans="2:32" ht="19.7">
      <c r="B35" s="273">
        <v>2</v>
      </c>
      <c r="C35" s="226" t="s">
        <v>0</v>
      </c>
      <c r="D35" s="268">
        <v>2</v>
      </c>
      <c r="E35" s="268" t="s">
        <v>414</v>
      </c>
      <c r="F35" s="268">
        <f>VLOOKUP($E35,'Comb Batting Stat'!$E$6:$Z$99,2,0)</f>
        <v>10</v>
      </c>
      <c r="G35" s="303">
        <f>VLOOKUP($E35,'Comb Batting Stat'!$E$6:$Z$99,11,FALSE)</f>
        <v>19</v>
      </c>
      <c r="H35" s="144"/>
      <c r="I35" s="131"/>
      <c r="J35" s="273">
        <v>2</v>
      </c>
      <c r="K35" s="226" t="s">
        <v>1</v>
      </c>
      <c r="L35" s="268">
        <v>29</v>
      </c>
      <c r="M35" s="268" t="s">
        <v>420</v>
      </c>
      <c r="N35" s="268">
        <f>VLOOKUP($M35,'Comb Batting Stat'!$E$6:$Z$99,2,0)</f>
        <v>6</v>
      </c>
      <c r="O35" s="259">
        <f>VLOOKUP($M35,'Comb Batting Stat'!$E$6:$Z$99,20,FALSE)</f>
        <v>1.0429999999999999</v>
      </c>
      <c r="P35" s="132"/>
      <c r="Q35" s="132"/>
      <c r="S35" s="273">
        <v>2</v>
      </c>
      <c r="T35" s="203" t="s">
        <v>1</v>
      </c>
      <c r="U35" s="269">
        <v>14</v>
      </c>
      <c r="V35" s="269" t="s">
        <v>360</v>
      </c>
      <c r="W35" s="269">
        <v>1</v>
      </c>
      <c r="X35" s="269">
        <v>3</v>
      </c>
      <c r="Y35" s="300"/>
      <c r="Z35" s="131"/>
      <c r="AA35" s="273">
        <v>2</v>
      </c>
      <c r="AB35" s="226" t="s">
        <v>1</v>
      </c>
      <c r="AC35" s="268">
        <v>14</v>
      </c>
      <c r="AD35" s="268" t="s">
        <v>360</v>
      </c>
      <c r="AE35" s="268">
        <v>1</v>
      </c>
      <c r="AF35" s="259">
        <v>1.5</v>
      </c>
    </row>
    <row r="36" spans="2:32" ht="19.7">
      <c r="B36" s="273">
        <v>3</v>
      </c>
      <c r="C36" s="226" t="s">
        <v>1</v>
      </c>
      <c r="D36" s="268">
        <v>2</v>
      </c>
      <c r="E36" s="268" t="s">
        <v>365</v>
      </c>
      <c r="F36" s="268">
        <f>VLOOKUP($E36,'Comb Batting Stat'!$E$6:$Z$99,2,0)</f>
        <v>8</v>
      </c>
      <c r="G36" s="303">
        <f>VLOOKUP($E36,'Comb Batting Stat'!$E$6:$Z$99,11,FALSE)</f>
        <v>16</v>
      </c>
      <c r="H36" s="144"/>
      <c r="I36" s="131"/>
      <c r="J36" s="273">
        <v>3</v>
      </c>
      <c r="K36" s="226" t="s">
        <v>0</v>
      </c>
      <c r="L36" s="268">
        <v>5</v>
      </c>
      <c r="M36" s="268" t="s">
        <v>410</v>
      </c>
      <c r="N36" s="268">
        <f>VLOOKUP($M36,'Comb Batting Stat'!$E$6:$Z$99,2,0)</f>
        <v>7</v>
      </c>
      <c r="O36" s="259">
        <f>VLOOKUP($M36,'Comb Batting Stat'!$E$6:$Z$99,20,FALSE)</f>
        <v>0.92600000000000005</v>
      </c>
      <c r="P36" s="132"/>
      <c r="Q36" s="132"/>
      <c r="S36" s="273">
        <v>3</v>
      </c>
      <c r="T36" s="203" t="s">
        <v>1</v>
      </c>
      <c r="U36" s="269">
        <v>8</v>
      </c>
      <c r="V36" s="269" t="s">
        <v>362</v>
      </c>
      <c r="W36" s="269">
        <v>1</v>
      </c>
      <c r="X36" s="269">
        <v>2</v>
      </c>
      <c r="Y36" s="300"/>
      <c r="Z36" s="131"/>
      <c r="AA36" s="273">
        <v>3</v>
      </c>
      <c r="AB36" s="226" t="s">
        <v>1</v>
      </c>
      <c r="AC36" s="268">
        <v>19</v>
      </c>
      <c r="AD36" s="268" t="s">
        <v>361</v>
      </c>
      <c r="AE36" s="268">
        <v>1</v>
      </c>
      <c r="AF36" s="259">
        <v>1</v>
      </c>
    </row>
    <row r="37" spans="2:32" ht="19.7">
      <c r="B37" s="273">
        <v>4</v>
      </c>
      <c r="C37" s="226" t="s">
        <v>1</v>
      </c>
      <c r="D37" s="268">
        <v>24</v>
      </c>
      <c r="E37" s="268" t="s">
        <v>366</v>
      </c>
      <c r="F37" s="268">
        <f>VLOOKUP($E37,'Comb Batting Stat'!$E$6:$Z$99,2,0)</f>
        <v>8</v>
      </c>
      <c r="G37" s="303">
        <f>VLOOKUP($E37,'Comb Batting Stat'!$E$6:$Z$99,11,FALSE)</f>
        <v>16</v>
      </c>
      <c r="H37" s="144"/>
      <c r="I37" s="131"/>
      <c r="J37" s="273">
        <v>4</v>
      </c>
      <c r="K37" s="226" t="s">
        <v>1</v>
      </c>
      <c r="L37" s="268">
        <v>35</v>
      </c>
      <c r="M37" s="268" t="s">
        <v>422</v>
      </c>
      <c r="N37" s="268">
        <f>VLOOKUP($M37,'Comb Batting Stat'!$E$6:$Z$99,2,0)</f>
        <v>7</v>
      </c>
      <c r="O37" s="259">
        <f>VLOOKUP($M37,'Comb Batting Stat'!$E$6:$Z$99,20,FALSE)</f>
        <v>0.91300000000000003</v>
      </c>
      <c r="P37" s="134"/>
      <c r="Q37" s="134"/>
      <c r="S37" s="273">
        <v>4</v>
      </c>
      <c r="T37" s="203" t="s">
        <v>1</v>
      </c>
      <c r="U37" s="269">
        <v>42</v>
      </c>
      <c r="V37" s="269" t="s">
        <v>367</v>
      </c>
      <c r="W37" s="269">
        <v>1</v>
      </c>
      <c r="X37" s="269">
        <v>2</v>
      </c>
      <c r="Y37" s="300"/>
      <c r="Z37" s="131"/>
      <c r="AA37" s="273">
        <v>4</v>
      </c>
      <c r="AB37" s="226" t="s">
        <v>1</v>
      </c>
      <c r="AC37" s="268">
        <v>8</v>
      </c>
      <c r="AD37" s="268" t="s">
        <v>362</v>
      </c>
      <c r="AE37" s="268">
        <v>1</v>
      </c>
      <c r="AF37" s="259">
        <v>0.75</v>
      </c>
    </row>
    <row r="38" spans="2:32" ht="19.7">
      <c r="B38" s="273">
        <v>5</v>
      </c>
      <c r="C38" s="226" t="s">
        <v>0</v>
      </c>
      <c r="D38" s="268">
        <v>5</v>
      </c>
      <c r="E38" s="268" t="s">
        <v>410</v>
      </c>
      <c r="F38" s="268">
        <f>VLOOKUP($E38,'Comb Batting Stat'!$E$6:$Z$99,2,0)</f>
        <v>7</v>
      </c>
      <c r="G38" s="303">
        <f>VLOOKUP($E38,'Comb Batting Stat'!$E$6:$Z$99,11,FALSE)</f>
        <v>14</v>
      </c>
      <c r="H38" s="144"/>
      <c r="I38" s="131"/>
      <c r="J38" s="273">
        <v>5</v>
      </c>
      <c r="K38" s="226" t="s">
        <v>1</v>
      </c>
      <c r="L38" s="268">
        <v>2</v>
      </c>
      <c r="M38" s="268" t="s">
        <v>365</v>
      </c>
      <c r="N38" s="268">
        <f>VLOOKUP($M38,'Comb Batting Stat'!$E$6:$Z$99,2,0)</f>
        <v>8</v>
      </c>
      <c r="O38" s="259">
        <f>VLOOKUP($M38,'Comb Batting Stat'!$E$6:$Z$99,20,FALSE)</f>
        <v>0.89700000000000002</v>
      </c>
      <c r="P38" s="134"/>
      <c r="Q38" s="134"/>
      <c r="S38" s="273">
        <v>4</v>
      </c>
      <c r="T38" s="203" t="s">
        <v>1</v>
      </c>
      <c r="U38" s="269">
        <v>7</v>
      </c>
      <c r="V38" s="269" t="s">
        <v>363</v>
      </c>
      <c r="W38" s="269">
        <v>1</v>
      </c>
      <c r="X38" s="269">
        <v>1</v>
      </c>
      <c r="Y38" s="300"/>
      <c r="Z38" s="131"/>
      <c r="AA38" s="273">
        <v>5</v>
      </c>
      <c r="AB38" s="226" t="s">
        <v>1</v>
      </c>
      <c r="AC38" s="268">
        <v>7</v>
      </c>
      <c r="AD38" s="268" t="s">
        <v>363</v>
      </c>
      <c r="AE38" s="268">
        <v>1</v>
      </c>
      <c r="AF38" s="259">
        <v>0.66700000000000004</v>
      </c>
    </row>
    <row r="39" spans="2:32" ht="19.7">
      <c r="B39" s="273">
        <v>6</v>
      </c>
      <c r="C39" s="226" t="s">
        <v>1</v>
      </c>
      <c r="D39" s="268">
        <v>29</v>
      </c>
      <c r="E39" s="268" t="s">
        <v>420</v>
      </c>
      <c r="F39" s="268">
        <f>VLOOKUP($E39,'Comb Batting Stat'!$E$6:$Z$99,2,0)</f>
        <v>6</v>
      </c>
      <c r="G39" s="303">
        <f>VLOOKUP($E39,'Comb Batting Stat'!$E$6:$Z$99,11,FALSE)</f>
        <v>13</v>
      </c>
      <c r="H39" s="144"/>
      <c r="I39" s="131"/>
      <c r="J39" s="273">
        <v>6</v>
      </c>
      <c r="K39" s="226" t="s">
        <v>1</v>
      </c>
      <c r="L39" s="268">
        <v>42</v>
      </c>
      <c r="M39" s="268" t="s">
        <v>367</v>
      </c>
      <c r="N39" s="268">
        <f>VLOOKUP($M39,'Comb Batting Stat'!$E$6:$Z$99,2,0)</f>
        <v>9</v>
      </c>
      <c r="O39" s="259">
        <f>VLOOKUP($M39,'Comb Batting Stat'!$E$6:$Z$99,20,FALSE)</f>
        <v>0.83299999999999996</v>
      </c>
      <c r="P39" s="132"/>
      <c r="Q39" s="132"/>
      <c r="S39" s="273">
        <v>6</v>
      </c>
      <c r="T39" s="203" t="s">
        <v>1</v>
      </c>
      <c r="U39" s="269">
        <v>24</v>
      </c>
      <c r="V39" s="269" t="s">
        <v>366</v>
      </c>
      <c r="W39" s="269">
        <v>1</v>
      </c>
      <c r="X39" s="269">
        <v>1</v>
      </c>
      <c r="Y39" s="300"/>
      <c r="Z39" s="131"/>
      <c r="AA39" s="273">
        <v>6</v>
      </c>
      <c r="AB39" s="203" t="s">
        <v>1</v>
      </c>
      <c r="AC39" s="268">
        <v>42</v>
      </c>
      <c r="AD39" s="268" t="s">
        <v>367</v>
      </c>
      <c r="AE39" s="268">
        <v>1</v>
      </c>
      <c r="AF39" s="259">
        <v>0.5</v>
      </c>
    </row>
    <row r="40" spans="2:32" ht="19.7">
      <c r="B40" s="273">
        <v>7</v>
      </c>
      <c r="C40" s="226" t="s">
        <v>1</v>
      </c>
      <c r="D40" s="268">
        <v>6</v>
      </c>
      <c r="E40" s="268" t="s">
        <v>364</v>
      </c>
      <c r="F40" s="268">
        <f>VLOOKUP($E40,'Comb Batting Stat'!$E$6:$Z$99,2,0)</f>
        <v>5</v>
      </c>
      <c r="G40" s="303">
        <f>VLOOKUP($E40,'Comb Batting Stat'!$E$6:$Z$99,11,FALSE)</f>
        <v>12</v>
      </c>
      <c r="H40" s="144"/>
      <c r="I40" s="131"/>
      <c r="J40" s="273">
        <v>7</v>
      </c>
      <c r="K40" s="226" t="s">
        <v>1</v>
      </c>
      <c r="L40" s="268">
        <v>31</v>
      </c>
      <c r="M40" s="268" t="s">
        <v>369</v>
      </c>
      <c r="N40" s="268">
        <f>VLOOKUP($M40,'Comb Batting Stat'!$E$6:$Z$99,2,0)</f>
        <v>5</v>
      </c>
      <c r="O40" s="259">
        <f>VLOOKUP($M40,'Comb Batting Stat'!$E$6:$Z$99,20,FALSE)</f>
        <v>0.73899999999999999</v>
      </c>
      <c r="P40" s="132"/>
      <c r="Q40" s="132"/>
      <c r="S40" s="273">
        <v>7</v>
      </c>
      <c r="T40" s="203" t="s">
        <v>1</v>
      </c>
      <c r="U40" s="269">
        <v>26</v>
      </c>
      <c r="V40" s="269" t="s">
        <v>368</v>
      </c>
      <c r="W40" s="269">
        <v>1</v>
      </c>
      <c r="X40" s="269">
        <v>1</v>
      </c>
      <c r="Y40" s="300"/>
      <c r="Z40" s="131"/>
      <c r="AA40" s="273">
        <v>7</v>
      </c>
      <c r="AB40" s="203" t="s">
        <v>0</v>
      </c>
      <c r="AC40" s="268">
        <v>24</v>
      </c>
      <c r="AD40" s="268" t="s">
        <v>357</v>
      </c>
      <c r="AE40" s="268">
        <v>1</v>
      </c>
      <c r="AF40" s="259">
        <v>0.5</v>
      </c>
    </row>
    <row r="41" spans="2:32" ht="19.7">
      <c r="B41" s="273">
        <v>8</v>
      </c>
      <c r="C41" s="226" t="s">
        <v>1</v>
      </c>
      <c r="D41" s="268">
        <v>35</v>
      </c>
      <c r="E41" s="268" t="s">
        <v>422</v>
      </c>
      <c r="F41" s="268">
        <f>VLOOKUP($E41,'Comb Batting Stat'!$E$6:$Z$99,2,0)</f>
        <v>7</v>
      </c>
      <c r="G41" s="303">
        <f>VLOOKUP($E41,'Comb Batting Stat'!$E$6:$Z$99,11,FALSE)</f>
        <v>12</v>
      </c>
      <c r="H41" s="144"/>
      <c r="I41" s="131"/>
      <c r="J41" s="273">
        <v>8</v>
      </c>
      <c r="K41" s="226" t="s">
        <v>0</v>
      </c>
      <c r="L41" s="268">
        <v>37</v>
      </c>
      <c r="M41" s="268" t="s">
        <v>413</v>
      </c>
      <c r="N41" s="268">
        <f>VLOOKUP($M41,'Comb Batting Stat'!$E$6:$Z$99,2,0)</f>
        <v>9</v>
      </c>
      <c r="O41" s="259">
        <f>VLOOKUP($M41,'Comb Batting Stat'!$E$6:$Z$99,20,FALSE)</f>
        <v>0.63</v>
      </c>
      <c r="P41" s="132"/>
      <c r="Q41" s="132"/>
      <c r="S41" s="273">
        <v>7</v>
      </c>
      <c r="T41" s="203"/>
      <c r="U41" s="266"/>
      <c r="V41" s="266"/>
      <c r="W41" s="266"/>
      <c r="X41" s="266"/>
      <c r="Y41" s="300"/>
      <c r="Z41" s="131"/>
      <c r="AA41" s="273">
        <v>8</v>
      </c>
      <c r="AB41" s="226" t="s">
        <v>1</v>
      </c>
      <c r="AC41" s="266">
        <v>24</v>
      </c>
      <c r="AD41" s="266" t="s">
        <v>366</v>
      </c>
      <c r="AE41" s="266">
        <v>1</v>
      </c>
      <c r="AF41" s="225">
        <v>0.5</v>
      </c>
    </row>
    <row r="42" spans="2:32" ht="19.7">
      <c r="B42" s="273">
        <v>9</v>
      </c>
      <c r="C42" s="226" t="s">
        <v>1</v>
      </c>
      <c r="D42" s="268">
        <v>19</v>
      </c>
      <c r="E42" s="268" t="s">
        <v>361</v>
      </c>
      <c r="F42" s="268">
        <f>VLOOKUP($E42,'Comb Batting Stat'!$E$6:$Z$99,2,0)</f>
        <v>7</v>
      </c>
      <c r="G42" s="303">
        <f>VLOOKUP($E42,'Comb Batting Stat'!$E$6:$Z$99,11,FALSE)</f>
        <v>11</v>
      </c>
      <c r="H42" s="144"/>
      <c r="I42" s="131"/>
      <c r="J42" s="273">
        <v>9</v>
      </c>
      <c r="K42" s="226" t="s">
        <v>0</v>
      </c>
      <c r="L42" s="268">
        <v>47</v>
      </c>
      <c r="M42" s="268" t="s">
        <v>356</v>
      </c>
      <c r="N42" s="268">
        <f>VLOOKUP($M42,'Comb Batting Stat'!$E$6:$Z$99,2,0)</f>
        <v>7</v>
      </c>
      <c r="O42" s="259">
        <f>VLOOKUP($M42,'Comb Batting Stat'!$E$6:$Z$99,20,FALSE)</f>
        <v>0.53800000000000003</v>
      </c>
      <c r="P42" s="132"/>
      <c r="Q42" s="132"/>
      <c r="S42" s="273">
        <v>7</v>
      </c>
      <c r="T42" s="226"/>
      <c r="U42" s="268"/>
      <c r="V42" s="268"/>
      <c r="W42" s="268"/>
      <c r="X42" s="268"/>
      <c r="Y42" s="300"/>
      <c r="Z42" s="131"/>
      <c r="AA42" s="273">
        <v>9</v>
      </c>
      <c r="AB42" s="203" t="s">
        <v>1</v>
      </c>
      <c r="AC42" s="268">
        <v>2</v>
      </c>
      <c r="AD42" s="268" t="s">
        <v>365</v>
      </c>
      <c r="AE42" s="268">
        <v>1</v>
      </c>
      <c r="AF42" s="259">
        <v>0.5</v>
      </c>
    </row>
    <row r="43" spans="2:32" ht="19.7">
      <c r="B43" s="273">
        <v>10</v>
      </c>
      <c r="C43" s="226" t="s">
        <v>3</v>
      </c>
      <c r="D43" s="268">
        <v>6</v>
      </c>
      <c r="E43" s="268" t="s">
        <v>394</v>
      </c>
      <c r="F43" s="268">
        <f>VLOOKUP($E43,'Comb Batting Stat'!$E$6:$Z$99,2,0)</f>
        <v>7</v>
      </c>
      <c r="G43" s="303">
        <f>VLOOKUP($E43,'Comb Batting Stat'!$E$6:$Z$99,11,FALSE)</f>
        <v>10</v>
      </c>
      <c r="H43" s="144"/>
      <c r="I43" s="131"/>
      <c r="J43" s="273">
        <v>10</v>
      </c>
      <c r="K43" s="226" t="s">
        <v>3</v>
      </c>
      <c r="L43" s="268">
        <v>39</v>
      </c>
      <c r="M43" s="268" t="s">
        <v>397</v>
      </c>
      <c r="N43" s="268">
        <f>VLOOKUP($M43,'Comb Batting Stat'!$E$6:$Z$99,2,0)</f>
        <v>6</v>
      </c>
      <c r="O43" s="259">
        <f>VLOOKUP($M43,'Comb Batting Stat'!$E$6:$Z$99,20,FALSE)</f>
        <v>0.53300000000000003</v>
      </c>
      <c r="P43" s="132"/>
      <c r="Q43" s="132"/>
      <c r="S43" s="273">
        <v>10</v>
      </c>
      <c r="T43" s="226"/>
      <c r="U43" s="268"/>
      <c r="V43" s="268"/>
      <c r="W43" s="268"/>
      <c r="X43" s="268"/>
      <c r="Y43" s="300"/>
      <c r="Z43" s="131"/>
      <c r="AA43" s="273">
        <v>10</v>
      </c>
      <c r="AB43" s="226" t="s">
        <v>0</v>
      </c>
      <c r="AC43" s="268">
        <v>23</v>
      </c>
      <c r="AD43" s="268" t="s">
        <v>354</v>
      </c>
      <c r="AE43" s="268">
        <v>1</v>
      </c>
      <c r="AF43" s="259">
        <v>0.5</v>
      </c>
    </row>
    <row r="44" spans="2:32" ht="19.7">
      <c r="B44" s="273">
        <v>11</v>
      </c>
      <c r="C44" s="226" t="s">
        <v>0</v>
      </c>
      <c r="D44" s="268">
        <v>47</v>
      </c>
      <c r="E44" s="268" t="s">
        <v>356</v>
      </c>
      <c r="F44" s="268">
        <f>VLOOKUP($E44,'Comb Batting Stat'!$E$6:$Z$99,2,0)</f>
        <v>7</v>
      </c>
      <c r="G44" s="303">
        <f>VLOOKUP($E44,'Comb Batting Stat'!$E$6:$Z$99,11,FALSE)</f>
        <v>9</v>
      </c>
      <c r="H44" s="144"/>
      <c r="I44" s="131"/>
      <c r="J44" s="273">
        <v>11</v>
      </c>
      <c r="K44" s="226" t="s">
        <v>3</v>
      </c>
      <c r="L44" s="268">
        <v>15</v>
      </c>
      <c r="M44" s="268" t="s">
        <v>395</v>
      </c>
      <c r="N44" s="268">
        <f>VLOOKUP($M44,'Comb Batting Stat'!$E$6:$Z$99,2,0)</f>
        <v>7</v>
      </c>
      <c r="O44" s="259">
        <f>VLOOKUP($M44,'Comb Batting Stat'!$E$6:$Z$99,20,FALSE)</f>
        <v>0.5</v>
      </c>
      <c r="P44" s="132"/>
      <c r="Q44" s="132"/>
      <c r="S44" s="273">
        <v>11</v>
      </c>
      <c r="T44" s="226"/>
      <c r="U44" s="268"/>
      <c r="V44" s="268"/>
      <c r="W44" s="268"/>
      <c r="X44" s="268"/>
      <c r="Y44" s="300"/>
      <c r="Z44" s="131"/>
      <c r="AA44" s="273">
        <v>11</v>
      </c>
      <c r="AB44" s="226" t="s">
        <v>0</v>
      </c>
      <c r="AC44" s="268">
        <v>47</v>
      </c>
      <c r="AD44" s="268" t="s">
        <v>356</v>
      </c>
      <c r="AE44" s="268">
        <v>1</v>
      </c>
      <c r="AF44" s="259">
        <v>0.5</v>
      </c>
    </row>
    <row r="45" spans="2:32" ht="19.7">
      <c r="B45" s="273">
        <v>12</v>
      </c>
      <c r="C45" s="226" t="s">
        <v>3</v>
      </c>
      <c r="D45" s="268">
        <v>7</v>
      </c>
      <c r="E45" s="268" t="s">
        <v>398</v>
      </c>
      <c r="F45" s="268">
        <f>VLOOKUP($E45,'Comb Batting Stat'!$E$6:$Z$99,2,0)</f>
        <v>9</v>
      </c>
      <c r="G45" s="303">
        <f>VLOOKUP($E45,'Comb Batting Stat'!$E$6:$Z$99,11,FALSE)</f>
        <v>9</v>
      </c>
      <c r="H45" s="144"/>
      <c r="I45" s="131"/>
      <c r="J45" s="273">
        <v>12</v>
      </c>
      <c r="K45" s="226" t="s">
        <v>3</v>
      </c>
      <c r="L45" s="268">
        <v>32</v>
      </c>
      <c r="M45" s="268" t="s">
        <v>396</v>
      </c>
      <c r="N45" s="268">
        <f>VLOOKUP($M45,'Comb Batting Stat'!$E$6:$Z$99,2,0)</f>
        <v>6</v>
      </c>
      <c r="O45" s="259">
        <f>VLOOKUP($M45,'Comb Batting Stat'!$E$6:$Z$99,20,FALSE)</f>
        <v>0.5</v>
      </c>
      <c r="P45" s="132"/>
      <c r="Q45" s="132"/>
      <c r="S45" s="273">
        <v>12</v>
      </c>
      <c r="T45" s="226"/>
      <c r="U45" s="268"/>
      <c r="V45" s="268"/>
      <c r="W45" s="268"/>
      <c r="X45" s="268"/>
      <c r="Y45" s="300"/>
      <c r="Z45" s="131"/>
      <c r="AA45" s="273">
        <v>12</v>
      </c>
      <c r="AB45" s="226" t="s">
        <v>1</v>
      </c>
      <c r="AC45" s="268">
        <v>26</v>
      </c>
      <c r="AD45" s="268" t="s">
        <v>368</v>
      </c>
      <c r="AE45" s="268">
        <v>1</v>
      </c>
      <c r="AF45" s="259">
        <v>0.33300000000000002</v>
      </c>
    </row>
    <row r="46" spans="2:32" ht="19.7">
      <c r="B46" s="446"/>
      <c r="C46" s="446"/>
      <c r="D46" s="446"/>
      <c r="E46" s="446"/>
      <c r="F46" s="446"/>
      <c r="G46" s="446"/>
      <c r="H46" s="138"/>
      <c r="I46" s="131"/>
      <c r="J46" s="446"/>
      <c r="K46" s="446"/>
      <c r="L46" s="446"/>
      <c r="M46" s="446"/>
      <c r="N46" s="446"/>
      <c r="O46" s="446"/>
      <c r="P46" s="132"/>
      <c r="Q46" s="132"/>
      <c r="R46" s="132"/>
      <c r="S46" s="446"/>
      <c r="T46" s="446"/>
      <c r="U46" s="446"/>
      <c r="V46" s="446"/>
      <c r="W46" s="446"/>
      <c r="X46" s="446"/>
      <c r="Y46" s="301"/>
      <c r="Z46" s="131"/>
      <c r="AA46" s="446"/>
      <c r="AB46" s="446"/>
      <c r="AC46" s="446"/>
      <c r="AD46" s="446"/>
      <c r="AE46" s="446"/>
      <c r="AF46" s="446"/>
    </row>
    <row r="47" spans="2:32" ht="2.4" customHeight="1">
      <c r="B47" s="142"/>
      <c r="C47" s="138"/>
      <c r="D47" s="138"/>
      <c r="E47" s="138"/>
      <c r="F47" s="138"/>
      <c r="G47" s="138"/>
      <c r="H47" s="138"/>
      <c r="I47" s="131"/>
      <c r="J47" s="142"/>
      <c r="K47" s="131"/>
      <c r="L47" s="131"/>
      <c r="M47" s="131"/>
      <c r="N47" s="131"/>
      <c r="O47" s="145"/>
      <c r="P47" s="132"/>
      <c r="Q47" s="132"/>
      <c r="R47" s="132"/>
      <c r="S47" s="142"/>
      <c r="T47" s="138"/>
      <c r="U47" s="138"/>
      <c r="V47" s="138"/>
      <c r="W47" s="138"/>
      <c r="X47" s="138"/>
      <c r="Y47" s="301"/>
      <c r="Z47" s="131"/>
      <c r="AA47" s="142"/>
      <c r="AB47" s="131"/>
      <c r="AC47" s="131"/>
      <c r="AD47" s="131"/>
      <c r="AE47" s="131"/>
      <c r="AF47" s="145"/>
    </row>
    <row r="48" spans="2:32" ht="19.7">
      <c r="B48" s="126" t="s">
        <v>102</v>
      </c>
      <c r="C48" s="140" t="s">
        <v>121</v>
      </c>
      <c r="D48" s="140" t="s">
        <v>6</v>
      </c>
      <c r="E48" s="143" t="s">
        <v>122</v>
      </c>
      <c r="F48" s="140" t="s">
        <v>123</v>
      </c>
      <c r="G48" s="127" t="s">
        <v>82</v>
      </c>
      <c r="H48" s="125"/>
      <c r="I48" s="131"/>
      <c r="J48" s="287" t="s">
        <v>125</v>
      </c>
      <c r="K48" s="228" t="s">
        <v>121</v>
      </c>
      <c r="L48" s="228" t="s">
        <v>6</v>
      </c>
      <c r="M48" s="228" t="s">
        <v>122</v>
      </c>
      <c r="N48" s="228" t="s">
        <v>123</v>
      </c>
      <c r="O48" s="228" t="s">
        <v>83</v>
      </c>
      <c r="P48" s="132"/>
      <c r="Q48" s="132"/>
      <c r="R48" s="132"/>
      <c r="S48" s="126" t="s">
        <v>102</v>
      </c>
      <c r="T48" s="140" t="s">
        <v>121</v>
      </c>
      <c r="U48" s="140" t="s">
        <v>6</v>
      </c>
      <c r="V48" s="143" t="s">
        <v>122</v>
      </c>
      <c r="W48" s="140" t="s">
        <v>123</v>
      </c>
      <c r="X48" s="127" t="s">
        <v>82</v>
      </c>
      <c r="Y48" s="299"/>
      <c r="Z48" s="131"/>
      <c r="AA48" s="287" t="s">
        <v>125</v>
      </c>
      <c r="AB48" s="228" t="s">
        <v>121</v>
      </c>
      <c r="AC48" s="228" t="s">
        <v>6</v>
      </c>
      <c r="AD48" s="228" t="s">
        <v>122</v>
      </c>
      <c r="AE48" s="228" t="s">
        <v>123</v>
      </c>
      <c r="AF48" s="228" t="s">
        <v>83</v>
      </c>
    </row>
    <row r="49" spans="2:32" ht="19.7">
      <c r="B49" s="273">
        <v>1</v>
      </c>
      <c r="C49" s="226" t="s">
        <v>1</v>
      </c>
      <c r="D49" s="268">
        <v>42</v>
      </c>
      <c r="E49" s="268" t="s">
        <v>367</v>
      </c>
      <c r="F49" s="268">
        <f>VLOOKUP($E49,'Comb Batting Stat'!$E$6:$Z$99,2,0)</f>
        <v>9</v>
      </c>
      <c r="G49" s="303">
        <f>VLOOKUP($E49,'Comb Batting Stat'!$E$6:$Z$99,5,FALSE)</f>
        <v>22</v>
      </c>
      <c r="H49" s="286"/>
      <c r="I49" s="131"/>
      <c r="J49" s="273">
        <v>1</v>
      </c>
      <c r="K49" s="226" t="s">
        <v>1</v>
      </c>
      <c r="L49" s="268">
        <v>42</v>
      </c>
      <c r="M49" s="268" t="s">
        <v>367</v>
      </c>
      <c r="N49" s="268">
        <f>VLOOKUP($M49,'Comb Batting Stat'!$E$6:$Z$99,2,0)</f>
        <v>9</v>
      </c>
      <c r="O49" s="303">
        <f>VLOOKUP($M49,'Comb Batting Stat'!$E$6:$Z$2099,6,FALSE)</f>
        <v>18</v>
      </c>
      <c r="P49" s="286"/>
      <c r="S49" s="273">
        <v>1</v>
      </c>
      <c r="T49" s="203" t="s">
        <v>1</v>
      </c>
      <c r="U49" s="269">
        <v>19</v>
      </c>
      <c r="V49" s="269" t="s">
        <v>361</v>
      </c>
      <c r="W49" s="269">
        <v>1</v>
      </c>
      <c r="X49" s="269">
        <v>3</v>
      </c>
      <c r="Y49" s="302"/>
      <c r="Z49" s="131"/>
      <c r="AA49" s="273">
        <v>1</v>
      </c>
      <c r="AB49" s="226" t="s">
        <v>1</v>
      </c>
      <c r="AC49" s="268">
        <v>19</v>
      </c>
      <c r="AD49" s="268" t="s">
        <v>361</v>
      </c>
      <c r="AE49" s="268">
        <v>1</v>
      </c>
      <c r="AF49" s="268">
        <v>3</v>
      </c>
    </row>
    <row r="50" spans="2:32" ht="19.7">
      <c r="B50" s="273">
        <v>2</v>
      </c>
      <c r="C50" s="226" t="s">
        <v>1</v>
      </c>
      <c r="D50" s="268">
        <v>7</v>
      </c>
      <c r="E50" s="268" t="s">
        <v>363</v>
      </c>
      <c r="F50" s="268">
        <f>VLOOKUP($E50,'Comb Batting Stat'!$E$6:$Z$99,2,0)</f>
        <v>9</v>
      </c>
      <c r="G50" s="303">
        <f>VLOOKUP($E50,'Comb Batting Stat'!$E$6:$Z$99,5,FALSE)</f>
        <v>22</v>
      </c>
      <c r="H50" s="286"/>
      <c r="I50" s="131"/>
      <c r="J50" s="273">
        <v>2</v>
      </c>
      <c r="K50" s="226" t="s">
        <v>1</v>
      </c>
      <c r="L50" s="268">
        <v>2</v>
      </c>
      <c r="M50" s="268" t="s">
        <v>365</v>
      </c>
      <c r="N50" s="268">
        <f>VLOOKUP($M50,'Comb Batting Stat'!$E$6:$Z$99,2,0)</f>
        <v>8</v>
      </c>
      <c r="O50" s="303">
        <f>VLOOKUP($M50,'Comb Batting Stat'!$E$6:$Z$2099,6,FALSE)</f>
        <v>15</v>
      </c>
      <c r="P50" s="286"/>
      <c r="S50" s="273">
        <v>2</v>
      </c>
      <c r="T50" s="203" t="s">
        <v>1</v>
      </c>
      <c r="U50" s="269">
        <v>6</v>
      </c>
      <c r="V50" s="269" t="s">
        <v>364</v>
      </c>
      <c r="W50" s="269">
        <v>1</v>
      </c>
      <c r="X50" s="269">
        <v>2</v>
      </c>
      <c r="Y50" s="302"/>
      <c r="Z50" s="131"/>
      <c r="AA50" s="273">
        <v>2</v>
      </c>
      <c r="AB50" s="226" t="s">
        <v>1</v>
      </c>
      <c r="AC50" s="268">
        <v>8</v>
      </c>
      <c r="AD50" s="268" t="s">
        <v>362</v>
      </c>
      <c r="AE50" s="268">
        <v>1</v>
      </c>
      <c r="AF50" s="268">
        <v>3</v>
      </c>
    </row>
    <row r="51" spans="2:32" ht="19.7">
      <c r="B51" s="273">
        <v>3</v>
      </c>
      <c r="C51" s="226" t="s">
        <v>1</v>
      </c>
      <c r="D51" s="268">
        <v>2</v>
      </c>
      <c r="E51" s="268" t="s">
        <v>365</v>
      </c>
      <c r="F51" s="268">
        <f>VLOOKUP($E51,'Comb Batting Stat'!$E$6:$Z$99,2,0)</f>
        <v>8</v>
      </c>
      <c r="G51" s="303">
        <f>VLOOKUP($E51,'Comb Batting Stat'!$E$6:$Z$99,5,FALSE)</f>
        <v>20</v>
      </c>
      <c r="H51" s="286"/>
      <c r="I51" s="131"/>
      <c r="J51" s="273">
        <v>3</v>
      </c>
      <c r="K51" s="226" t="s">
        <v>0</v>
      </c>
      <c r="L51" s="268">
        <v>5</v>
      </c>
      <c r="M51" s="268" t="s">
        <v>410</v>
      </c>
      <c r="N51" s="268">
        <f>VLOOKUP($M51,'Comb Batting Stat'!$E$6:$Z$99,2,0)</f>
        <v>7</v>
      </c>
      <c r="O51" s="303">
        <f>VLOOKUP($M51,'Comb Batting Stat'!$E$6:$Z$2099,6,FALSE)</f>
        <v>15</v>
      </c>
      <c r="P51" s="286"/>
      <c r="S51" s="273">
        <v>3</v>
      </c>
      <c r="T51" s="203" t="s">
        <v>1</v>
      </c>
      <c r="U51" s="269">
        <v>14</v>
      </c>
      <c r="V51" s="269" t="s">
        <v>360</v>
      </c>
      <c r="W51" s="269">
        <v>1</v>
      </c>
      <c r="X51" s="269">
        <v>2</v>
      </c>
      <c r="Y51" s="302"/>
      <c r="Z51" s="131"/>
      <c r="AA51" s="273">
        <v>3</v>
      </c>
      <c r="AB51" s="226" t="s">
        <v>1</v>
      </c>
      <c r="AC51" s="268">
        <v>6</v>
      </c>
      <c r="AD51" s="268" t="s">
        <v>364</v>
      </c>
      <c r="AE51" s="268">
        <v>1</v>
      </c>
      <c r="AF51" s="268">
        <v>2</v>
      </c>
    </row>
    <row r="52" spans="2:32" ht="19.7">
      <c r="B52" s="273">
        <v>4</v>
      </c>
      <c r="C52" s="226" t="s">
        <v>1</v>
      </c>
      <c r="D52" s="268">
        <v>19</v>
      </c>
      <c r="E52" s="268" t="s">
        <v>361</v>
      </c>
      <c r="F52" s="268">
        <f>VLOOKUP($E52,'Comb Batting Stat'!$E$6:$Z$99,2,0)</f>
        <v>7</v>
      </c>
      <c r="G52" s="303">
        <f>VLOOKUP($E52,'Comb Batting Stat'!$E$6:$Z$99,5,FALSE)</f>
        <v>18</v>
      </c>
      <c r="H52" s="286"/>
      <c r="I52" s="131"/>
      <c r="J52" s="273">
        <v>4</v>
      </c>
      <c r="K52" s="226" t="s">
        <v>0</v>
      </c>
      <c r="L52" s="268">
        <v>2</v>
      </c>
      <c r="M52" s="268" t="s">
        <v>414</v>
      </c>
      <c r="N52" s="268">
        <f>VLOOKUP($M52,'Comb Batting Stat'!$E$6:$Z$99,2,0)</f>
        <v>10</v>
      </c>
      <c r="O52" s="303">
        <f>VLOOKUP($M52,'Comb Batting Stat'!$E$6:$Z$2099,6,FALSE)</f>
        <v>15</v>
      </c>
      <c r="P52" s="286"/>
      <c r="S52" s="273">
        <v>4</v>
      </c>
      <c r="T52" s="203" t="s">
        <v>1</v>
      </c>
      <c r="U52" s="269">
        <v>8</v>
      </c>
      <c r="V52" s="269" t="s">
        <v>362</v>
      </c>
      <c r="W52" s="269">
        <v>1</v>
      </c>
      <c r="X52" s="269">
        <v>2</v>
      </c>
      <c r="Y52" s="302"/>
      <c r="Z52" s="131"/>
      <c r="AA52" s="273">
        <v>4</v>
      </c>
      <c r="AB52" s="226" t="s">
        <v>1</v>
      </c>
      <c r="AC52" s="268">
        <v>14</v>
      </c>
      <c r="AD52" s="268" t="s">
        <v>360</v>
      </c>
      <c r="AE52" s="268">
        <v>1</v>
      </c>
      <c r="AF52" s="268">
        <v>2</v>
      </c>
    </row>
    <row r="53" spans="2:32" ht="19.7">
      <c r="B53" s="273">
        <v>5</v>
      </c>
      <c r="C53" s="226" t="s">
        <v>0</v>
      </c>
      <c r="D53" s="268">
        <v>37</v>
      </c>
      <c r="E53" s="268" t="s">
        <v>413</v>
      </c>
      <c r="F53" s="268">
        <f>VLOOKUP($E53,'Comb Batting Stat'!$E$6:$Z$99,2,0)</f>
        <v>9</v>
      </c>
      <c r="G53" s="303">
        <f>VLOOKUP($E53,'Comb Batting Stat'!$E$6:$Z$99,5,FALSE)</f>
        <v>16</v>
      </c>
      <c r="H53" s="286"/>
      <c r="I53" s="131"/>
      <c r="J53" s="273">
        <v>5</v>
      </c>
      <c r="K53" s="226" t="s">
        <v>1</v>
      </c>
      <c r="L53" s="268">
        <v>29</v>
      </c>
      <c r="M53" s="268" t="s">
        <v>420</v>
      </c>
      <c r="N53" s="268">
        <f>VLOOKUP($M53,'Comb Batting Stat'!$E$6:$Z$99,2,0)</f>
        <v>6</v>
      </c>
      <c r="O53" s="303">
        <f>VLOOKUP($M53,'Comb Batting Stat'!$E$6:$Z$2099,6,FALSE)</f>
        <v>15</v>
      </c>
      <c r="P53" s="286"/>
      <c r="S53" s="273">
        <v>5</v>
      </c>
      <c r="T53" s="203" t="s">
        <v>1</v>
      </c>
      <c r="U53" s="269">
        <v>7</v>
      </c>
      <c r="V53" s="269" t="s">
        <v>363</v>
      </c>
      <c r="W53" s="269">
        <v>1</v>
      </c>
      <c r="X53" s="269">
        <v>2</v>
      </c>
      <c r="Y53" s="302"/>
      <c r="Z53" s="131"/>
      <c r="AA53" s="273">
        <v>4</v>
      </c>
      <c r="AB53" s="203" t="s">
        <v>1</v>
      </c>
      <c r="AC53" s="268">
        <v>7</v>
      </c>
      <c r="AD53" s="268" t="s">
        <v>363</v>
      </c>
      <c r="AE53" s="268">
        <v>1</v>
      </c>
      <c r="AF53" s="268">
        <v>2</v>
      </c>
    </row>
    <row r="54" spans="2:32" ht="19.7">
      <c r="B54" s="273">
        <v>6</v>
      </c>
      <c r="C54" s="226" t="s">
        <v>0</v>
      </c>
      <c r="D54" s="268">
        <v>24</v>
      </c>
      <c r="E54" s="268" t="s">
        <v>357</v>
      </c>
      <c r="F54" s="268">
        <f>VLOOKUP($E54,'Comb Batting Stat'!$E$6:$Z$99,2,0)</f>
        <v>8</v>
      </c>
      <c r="G54" s="303">
        <f>VLOOKUP($E54,'Comb Batting Stat'!$E$6:$Z$99,5,FALSE)</f>
        <v>16</v>
      </c>
      <c r="H54" s="286"/>
      <c r="I54" s="131"/>
      <c r="J54" s="273">
        <v>6</v>
      </c>
      <c r="K54" s="226" t="s">
        <v>3</v>
      </c>
      <c r="L54" s="268">
        <v>6</v>
      </c>
      <c r="M54" s="268" t="s">
        <v>394</v>
      </c>
      <c r="N54" s="268">
        <f>VLOOKUP($M54,'Comb Batting Stat'!$E$6:$Z$99,2,0)</f>
        <v>7</v>
      </c>
      <c r="O54" s="303">
        <f>VLOOKUP($M54,'Comb Batting Stat'!$E$6:$Z$2099,6,FALSE)</f>
        <v>14</v>
      </c>
      <c r="P54" s="286"/>
      <c r="S54" s="273">
        <v>6</v>
      </c>
      <c r="T54" s="203" t="s">
        <v>1</v>
      </c>
      <c r="U54" s="269">
        <v>26</v>
      </c>
      <c r="V54" s="269" t="s">
        <v>368</v>
      </c>
      <c r="W54" s="269">
        <v>1</v>
      </c>
      <c r="X54" s="269">
        <v>2</v>
      </c>
      <c r="Y54" s="302"/>
      <c r="Z54" s="131"/>
      <c r="AA54" s="273">
        <v>4</v>
      </c>
      <c r="AB54" s="226" t="s">
        <v>1</v>
      </c>
      <c r="AC54" s="268">
        <v>24</v>
      </c>
      <c r="AD54" s="268" t="s">
        <v>366</v>
      </c>
      <c r="AE54" s="268">
        <v>1</v>
      </c>
      <c r="AF54" s="268">
        <v>2</v>
      </c>
    </row>
    <row r="55" spans="2:32" ht="19.7">
      <c r="B55" s="273">
        <v>7</v>
      </c>
      <c r="C55" s="226" t="s">
        <v>0</v>
      </c>
      <c r="D55" s="268">
        <v>5</v>
      </c>
      <c r="E55" s="268" t="s">
        <v>410</v>
      </c>
      <c r="F55" s="268">
        <f>VLOOKUP($E55,'Comb Batting Stat'!$E$6:$Z$99,2,0)</f>
        <v>7</v>
      </c>
      <c r="G55" s="303">
        <f>VLOOKUP($E55,'Comb Batting Stat'!$E$6:$Z$99,5,FALSE)</f>
        <v>15</v>
      </c>
      <c r="H55" s="286"/>
      <c r="I55" s="131"/>
      <c r="J55" s="273">
        <v>7</v>
      </c>
      <c r="K55" s="226" t="s">
        <v>1</v>
      </c>
      <c r="L55" s="268">
        <v>7</v>
      </c>
      <c r="M55" s="268" t="s">
        <v>363</v>
      </c>
      <c r="N55" s="268">
        <f>VLOOKUP($M55,'Comb Batting Stat'!$E$6:$Z$99,2,0)</f>
        <v>9</v>
      </c>
      <c r="O55" s="303">
        <f>VLOOKUP($M55,'Comb Batting Stat'!$E$6:$Z$2099,6,FALSE)</f>
        <v>12</v>
      </c>
      <c r="P55" s="286"/>
      <c r="S55" s="273">
        <v>6</v>
      </c>
      <c r="T55" s="203" t="s">
        <v>1</v>
      </c>
      <c r="U55" s="269">
        <v>24</v>
      </c>
      <c r="V55" s="269" t="s">
        <v>366</v>
      </c>
      <c r="W55" s="269">
        <v>1</v>
      </c>
      <c r="X55" s="269">
        <v>1</v>
      </c>
      <c r="Y55" s="302"/>
      <c r="Z55" s="131"/>
      <c r="AA55" s="273">
        <v>7</v>
      </c>
      <c r="AB55" s="226" t="s">
        <v>1</v>
      </c>
      <c r="AC55" s="266">
        <v>26</v>
      </c>
      <c r="AD55" s="266" t="s">
        <v>368</v>
      </c>
      <c r="AE55" s="266">
        <v>1</v>
      </c>
      <c r="AF55" s="266">
        <v>1</v>
      </c>
    </row>
    <row r="56" spans="2:32" ht="19.7">
      <c r="B56" s="273">
        <v>8</v>
      </c>
      <c r="C56" s="226" t="s">
        <v>1</v>
      </c>
      <c r="D56" s="268">
        <v>31</v>
      </c>
      <c r="E56" s="268" t="s">
        <v>369</v>
      </c>
      <c r="F56" s="268">
        <f>VLOOKUP($E56,'Comb Batting Stat'!$E$6:$Z$99,2,0)</f>
        <v>5</v>
      </c>
      <c r="G56" s="303">
        <f>VLOOKUP($E56,'Comb Batting Stat'!$E$6:$Z$99,5,FALSE)</f>
        <v>14</v>
      </c>
      <c r="H56" s="286"/>
      <c r="I56" s="131"/>
      <c r="J56" s="273">
        <v>8</v>
      </c>
      <c r="K56" s="226" t="s">
        <v>1</v>
      </c>
      <c r="L56" s="268">
        <v>24</v>
      </c>
      <c r="M56" s="268" t="s">
        <v>366</v>
      </c>
      <c r="N56" s="268">
        <f>VLOOKUP($M56,'Comb Batting Stat'!$E$6:$Z$99,2,0)</f>
        <v>8</v>
      </c>
      <c r="O56" s="303">
        <f>VLOOKUP($M56,'Comb Batting Stat'!$E$6:$Z$2099,6,FALSE)</f>
        <v>12</v>
      </c>
      <c r="P56" s="286"/>
      <c r="S56" s="273">
        <v>8</v>
      </c>
      <c r="T56" s="203" t="s">
        <v>1</v>
      </c>
      <c r="U56" s="269">
        <v>2</v>
      </c>
      <c r="V56" s="269" t="s">
        <v>365</v>
      </c>
      <c r="W56" s="269">
        <v>1</v>
      </c>
      <c r="X56" s="269">
        <v>1</v>
      </c>
      <c r="Y56" s="302"/>
      <c r="Z56" s="131"/>
      <c r="AA56" s="273">
        <v>8</v>
      </c>
      <c r="AB56" s="203" t="s">
        <v>1</v>
      </c>
      <c r="AC56" s="266">
        <v>2</v>
      </c>
      <c r="AD56" s="266" t="s">
        <v>365</v>
      </c>
      <c r="AE56" s="266">
        <v>1</v>
      </c>
      <c r="AF56" s="266">
        <v>1</v>
      </c>
    </row>
    <row r="57" spans="2:32" ht="19.7">
      <c r="B57" s="273">
        <v>9</v>
      </c>
      <c r="C57" s="226" t="s">
        <v>1</v>
      </c>
      <c r="D57" s="268">
        <v>24</v>
      </c>
      <c r="E57" s="268" t="s">
        <v>366</v>
      </c>
      <c r="F57" s="268">
        <f>VLOOKUP($E57,'Comb Batting Stat'!$E$6:$Z$99,2,0)</f>
        <v>8</v>
      </c>
      <c r="G57" s="303">
        <f>VLOOKUP($E57,'Comb Batting Stat'!$E$6:$Z$99,5,FALSE)</f>
        <v>14</v>
      </c>
      <c r="H57" s="286"/>
      <c r="I57" s="131"/>
      <c r="J57" s="273">
        <v>9</v>
      </c>
      <c r="K57" s="226" t="s">
        <v>0</v>
      </c>
      <c r="L57" s="268">
        <v>47</v>
      </c>
      <c r="M57" s="268" t="s">
        <v>356</v>
      </c>
      <c r="N57" s="268">
        <f>VLOOKUP($M57,'Comb Batting Stat'!$E$6:$Z$99,2,0)</f>
        <v>7</v>
      </c>
      <c r="O57" s="303">
        <f>VLOOKUP($M57,'Comb Batting Stat'!$E$6:$Z$2099,6,FALSE)</f>
        <v>12</v>
      </c>
      <c r="P57" s="286"/>
      <c r="S57" s="273">
        <v>9</v>
      </c>
      <c r="T57" s="203" t="s">
        <v>1</v>
      </c>
      <c r="U57" s="269">
        <v>31</v>
      </c>
      <c r="V57" s="269" t="s">
        <v>369</v>
      </c>
      <c r="W57" s="269">
        <v>1</v>
      </c>
      <c r="X57" s="269">
        <v>1</v>
      </c>
      <c r="Y57" s="302"/>
      <c r="Z57" s="131"/>
      <c r="AA57" s="273">
        <v>9</v>
      </c>
      <c r="AB57" s="203" t="s">
        <v>1</v>
      </c>
      <c r="AC57" s="268">
        <v>31</v>
      </c>
      <c r="AD57" s="268" t="s">
        <v>369</v>
      </c>
      <c r="AE57" s="268">
        <v>1</v>
      </c>
      <c r="AF57" s="268">
        <v>1</v>
      </c>
    </row>
    <row r="58" spans="2:32" ht="19.7">
      <c r="B58" s="273">
        <v>10</v>
      </c>
      <c r="C58" s="226" t="s">
        <v>0</v>
      </c>
      <c r="D58" s="268">
        <v>2</v>
      </c>
      <c r="E58" s="268" t="s">
        <v>414</v>
      </c>
      <c r="F58" s="268">
        <f>VLOOKUP($E58,'Comb Batting Stat'!$E$6:$Z$99,2,0)</f>
        <v>10</v>
      </c>
      <c r="G58" s="303">
        <f>VLOOKUP($E58,'Comb Batting Stat'!$E$6:$Z$99,5,FALSE)</f>
        <v>13</v>
      </c>
      <c r="H58" s="286"/>
      <c r="I58" s="131"/>
      <c r="J58" s="273">
        <v>10</v>
      </c>
      <c r="K58" s="226" t="s">
        <v>0</v>
      </c>
      <c r="L58" s="268">
        <v>37</v>
      </c>
      <c r="M58" s="268" t="s">
        <v>413</v>
      </c>
      <c r="N58" s="268">
        <f>VLOOKUP($M58,'Comb Batting Stat'!$E$6:$Z$99,2,0)</f>
        <v>9</v>
      </c>
      <c r="O58" s="303">
        <f>VLOOKUP($M58,'Comb Batting Stat'!$E$6:$Z$2099,6,FALSE)</f>
        <v>11</v>
      </c>
      <c r="P58" s="286"/>
      <c r="S58" s="273">
        <v>10</v>
      </c>
      <c r="T58" s="226"/>
      <c r="U58" s="268"/>
      <c r="V58" s="268"/>
      <c r="W58" s="268"/>
      <c r="X58" s="268"/>
      <c r="Y58" s="302"/>
      <c r="Z58" s="131"/>
      <c r="AA58" s="273">
        <v>10</v>
      </c>
      <c r="AB58" s="203" t="s">
        <v>1</v>
      </c>
      <c r="AC58" s="268">
        <v>42</v>
      </c>
      <c r="AD58" s="268" t="s">
        <v>367</v>
      </c>
      <c r="AE58" s="268">
        <v>1</v>
      </c>
      <c r="AF58" s="268">
        <v>1</v>
      </c>
    </row>
    <row r="59" spans="2:32" ht="19.7">
      <c r="B59" s="273">
        <v>11</v>
      </c>
      <c r="C59" s="226" t="s">
        <v>1</v>
      </c>
      <c r="D59" s="268">
        <v>29</v>
      </c>
      <c r="E59" s="268" t="s">
        <v>420</v>
      </c>
      <c r="F59" s="268">
        <f>VLOOKUP($E59,'Comb Batting Stat'!$E$6:$Z$99,2,0)</f>
        <v>6</v>
      </c>
      <c r="G59" s="303">
        <f>VLOOKUP($E59,'Comb Batting Stat'!$E$6:$Z$99,5,FALSE)</f>
        <v>13</v>
      </c>
      <c r="H59" s="286"/>
      <c r="I59" s="131"/>
      <c r="J59" s="273">
        <v>11</v>
      </c>
      <c r="K59" s="226" t="s">
        <v>0</v>
      </c>
      <c r="L59" s="268">
        <v>24</v>
      </c>
      <c r="M59" s="268" t="s">
        <v>357</v>
      </c>
      <c r="N59" s="268">
        <f>VLOOKUP($M59,'Comb Batting Stat'!$E$6:$Z$99,2,0)</f>
        <v>8</v>
      </c>
      <c r="O59" s="303">
        <f>VLOOKUP($M59,'Comb Batting Stat'!$E$6:$Z$2099,6,FALSE)</f>
        <v>11</v>
      </c>
      <c r="P59" s="286"/>
      <c r="S59" s="273">
        <v>11</v>
      </c>
      <c r="T59" s="226"/>
      <c r="U59" s="268"/>
      <c r="V59" s="268"/>
      <c r="W59" s="268"/>
      <c r="X59" s="268"/>
      <c r="Y59" s="302"/>
      <c r="Z59" s="131"/>
      <c r="AA59" s="273">
        <v>11</v>
      </c>
      <c r="AB59" s="226" t="s">
        <v>0</v>
      </c>
      <c r="AC59" s="268">
        <v>24</v>
      </c>
      <c r="AD59" s="268" t="s">
        <v>357</v>
      </c>
      <c r="AE59" s="268">
        <v>1</v>
      </c>
      <c r="AF59" s="268">
        <v>1</v>
      </c>
    </row>
    <row r="60" spans="2:32" ht="19.7">
      <c r="B60" s="273">
        <v>12</v>
      </c>
      <c r="C60" s="226" t="s">
        <v>1</v>
      </c>
      <c r="D60" s="268">
        <v>35</v>
      </c>
      <c r="E60" s="268" t="s">
        <v>422</v>
      </c>
      <c r="F60" s="268">
        <f>VLOOKUP($E60,'Comb Batting Stat'!$E$6:$Z$99,2,0)</f>
        <v>7</v>
      </c>
      <c r="G60" s="303">
        <f>VLOOKUP($E60,'Comb Batting Stat'!$E$6:$Z$99,5,FALSE)</f>
        <v>13</v>
      </c>
      <c r="H60" s="286"/>
      <c r="I60" s="131"/>
      <c r="J60" s="273">
        <v>12</v>
      </c>
      <c r="K60" s="226" t="s">
        <v>1</v>
      </c>
      <c r="L60" s="268">
        <v>31</v>
      </c>
      <c r="M60" s="268" t="s">
        <v>369</v>
      </c>
      <c r="N60" s="268">
        <f>VLOOKUP($M60,'Comb Batting Stat'!$E$6:$Z$99,2,0)</f>
        <v>5</v>
      </c>
      <c r="O60" s="303">
        <f>VLOOKUP($M60,'Comb Batting Stat'!$E$6:$Z$2099,6,FALSE)</f>
        <v>11</v>
      </c>
      <c r="P60" s="286"/>
      <c r="S60" s="273">
        <v>12</v>
      </c>
      <c r="T60" s="226"/>
      <c r="U60" s="268"/>
      <c r="V60" s="268"/>
      <c r="W60" s="268"/>
      <c r="X60" s="268"/>
      <c r="Y60" s="302"/>
      <c r="Z60" s="131"/>
      <c r="AA60" s="273">
        <v>12</v>
      </c>
      <c r="AB60" s="203" t="s">
        <v>0</v>
      </c>
      <c r="AC60" s="268">
        <v>23</v>
      </c>
      <c r="AD60" s="268" t="s">
        <v>354</v>
      </c>
      <c r="AE60" s="268">
        <v>1</v>
      </c>
      <c r="AF60" s="268">
        <v>1</v>
      </c>
    </row>
    <row r="61" spans="2:32" ht="15.65">
      <c r="B61" s="447"/>
      <c r="C61" s="447"/>
      <c r="D61" s="447"/>
      <c r="E61" s="447"/>
      <c r="F61" s="447"/>
      <c r="G61" s="447"/>
      <c r="H61" s="146"/>
      <c r="I61" s="132"/>
      <c r="J61" s="447"/>
      <c r="K61" s="447"/>
      <c r="L61" s="447"/>
      <c r="M61" s="447"/>
      <c r="N61" s="447"/>
      <c r="O61" s="447"/>
      <c r="P61" s="132"/>
      <c r="Q61" s="132"/>
      <c r="R61" s="132"/>
      <c r="S61" s="132"/>
      <c r="T61" s="133"/>
      <c r="U61" s="132"/>
      <c r="V61" s="132"/>
    </row>
    <row r="62" spans="2:32" ht="19.05">
      <c r="B62" s="120"/>
      <c r="C62" s="284"/>
      <c r="D62" s="281"/>
      <c r="E62" s="285"/>
      <c r="F62" s="281"/>
      <c r="G62" s="281"/>
      <c r="H62" s="281"/>
      <c r="I62" s="334"/>
      <c r="J62" s="335"/>
      <c r="K62" s="147"/>
      <c r="L62" s="147"/>
      <c r="M62" s="147"/>
      <c r="N62" s="147"/>
      <c r="O62" s="147"/>
      <c r="P62" s="132"/>
      <c r="Q62" s="132"/>
      <c r="R62" s="132"/>
      <c r="S62" s="132"/>
      <c r="T62" s="133"/>
      <c r="U62" s="132"/>
      <c r="V62" s="132"/>
    </row>
    <row r="63" spans="2:32" ht="19.05">
      <c r="B63" s="132"/>
      <c r="C63" s="284"/>
      <c r="D63" s="281"/>
      <c r="E63" s="285"/>
      <c r="F63" s="281"/>
      <c r="G63" s="281"/>
      <c r="H63" s="281"/>
      <c r="I63" s="336"/>
      <c r="J63" s="336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2"/>
      <c r="V63" s="132"/>
    </row>
    <row r="64" spans="2:32" ht="19.05">
      <c r="B64" s="132"/>
      <c r="C64" s="284"/>
      <c r="D64" s="281"/>
      <c r="E64" s="285"/>
      <c r="F64" s="281"/>
      <c r="G64" s="281"/>
      <c r="H64" s="281"/>
      <c r="I64" s="336"/>
      <c r="J64" s="336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32"/>
      <c r="V64" s="132"/>
    </row>
    <row r="65" spans="2:22" ht="19.05">
      <c r="B65" s="120"/>
      <c r="C65" s="284"/>
      <c r="D65" s="281"/>
      <c r="E65" s="285"/>
      <c r="F65" s="281"/>
      <c r="G65" s="281"/>
      <c r="H65" s="281"/>
      <c r="I65" s="334"/>
      <c r="J65" s="334"/>
      <c r="K65" s="120"/>
      <c r="L65" s="120"/>
      <c r="M65" s="120"/>
      <c r="N65" s="120"/>
      <c r="O65" s="120"/>
      <c r="P65" s="120"/>
      <c r="Q65" s="120"/>
      <c r="R65" s="120"/>
      <c r="S65" s="120"/>
      <c r="T65" s="133"/>
      <c r="U65" s="120"/>
      <c r="V65" s="120"/>
    </row>
    <row r="66" spans="2:22" ht="19.05">
      <c r="B66" s="120"/>
      <c r="C66" s="284"/>
      <c r="D66" s="281"/>
      <c r="E66" s="285"/>
      <c r="F66" s="281"/>
      <c r="G66" s="281"/>
      <c r="H66" s="281"/>
      <c r="I66" s="334"/>
      <c r="J66" s="334"/>
      <c r="K66" s="120"/>
      <c r="L66" s="120"/>
      <c r="M66" s="120"/>
      <c r="N66" s="120"/>
      <c r="O66" s="120"/>
      <c r="P66" s="120"/>
      <c r="Q66" s="120"/>
      <c r="R66" s="120"/>
      <c r="S66" s="120"/>
      <c r="T66" s="133"/>
      <c r="U66" s="120"/>
      <c r="V66" s="120"/>
    </row>
    <row r="67" spans="2:22" ht="19.05" hidden="1">
      <c r="C67" s="284"/>
      <c r="D67" s="281"/>
      <c r="E67" s="285"/>
      <c r="F67" s="281"/>
      <c r="G67" s="281"/>
      <c r="H67" s="281"/>
      <c r="I67" s="331"/>
      <c r="J67" s="331"/>
    </row>
    <row r="68" spans="2:22" ht="19.05">
      <c r="C68" s="284"/>
      <c r="D68" s="281"/>
      <c r="E68" s="285"/>
      <c r="F68" s="281"/>
      <c r="G68" s="281"/>
      <c r="H68" s="281"/>
      <c r="I68" s="331"/>
      <c r="J68" s="331"/>
    </row>
    <row r="69" spans="2:22" ht="19.05">
      <c r="C69" s="284"/>
      <c r="D69" s="281"/>
      <c r="E69" s="285"/>
      <c r="F69" s="281"/>
      <c r="G69" s="281"/>
      <c r="H69" s="281"/>
      <c r="I69" s="331"/>
      <c r="J69" s="331"/>
      <c r="U69" s="236"/>
    </row>
    <row r="70" spans="2:22" ht="19.05">
      <c r="C70" s="284"/>
      <c r="D70" s="281"/>
      <c r="E70" s="285"/>
      <c r="F70" s="281"/>
      <c r="G70" s="281"/>
      <c r="H70" s="281"/>
      <c r="I70" s="331"/>
      <c r="J70" s="331"/>
    </row>
  </sheetData>
  <mergeCells count="16">
    <mergeCell ref="S16:X17"/>
    <mergeCell ref="AA16:AF16"/>
    <mergeCell ref="S31:X31"/>
    <mergeCell ref="AA31:AF31"/>
    <mergeCell ref="S46:X46"/>
    <mergeCell ref="AA46:AF46"/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0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topLeftCell="A4" zoomScale="55" zoomScaleNormal="55" workbookViewId="0">
      <selection activeCell="B37" sqref="B37:U45"/>
    </sheetView>
  </sheetViews>
  <sheetFormatPr defaultColWidth="8.875" defaultRowHeight="19.05"/>
  <cols>
    <col min="1" max="1" width="8.875" style="115"/>
    <col min="2" max="2" width="9.25" style="115" bestFit="1" customWidth="1"/>
    <col min="3" max="3" width="19.875" style="272" bestFit="1" customWidth="1"/>
    <col min="4" max="4" width="9.25" style="115" bestFit="1" customWidth="1"/>
    <col min="5" max="6" width="7.25" style="115" customWidth="1"/>
    <col min="7" max="7" width="9.25" style="115" bestFit="1" customWidth="1"/>
    <col min="8" max="8" width="9.25" style="272" customWidth="1"/>
    <col min="9" max="9" width="8.25" style="115" bestFit="1" customWidth="1"/>
    <col min="10" max="11" width="9.25" style="115" bestFit="1" customWidth="1"/>
    <col min="12" max="12" width="9" style="115" bestFit="1" customWidth="1"/>
    <col min="13" max="14" width="9.25" style="115" bestFit="1" customWidth="1"/>
    <col min="15" max="15" width="6.75" style="115" bestFit="1" customWidth="1"/>
    <col min="16" max="16" width="11.875" style="115" bestFit="1" customWidth="1"/>
    <col min="17" max="17" width="13" style="115" bestFit="1" customWidth="1"/>
    <col min="18" max="19" width="15.25" style="115" bestFit="1" customWidth="1"/>
    <col min="20" max="21" width="11.875" style="115" bestFit="1" customWidth="1"/>
    <col min="22" max="16384" width="8.875" style="115"/>
  </cols>
  <sheetData>
    <row r="2" spans="2:22">
      <c r="B2" s="445" t="s">
        <v>79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2:22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>
      <c r="B4" s="148" t="s">
        <v>6</v>
      </c>
      <c r="C4" s="148" t="s">
        <v>7</v>
      </c>
      <c r="D4" s="149" t="s">
        <v>66</v>
      </c>
      <c r="E4" s="150" t="s">
        <v>67</v>
      </c>
      <c r="F4" s="149" t="s">
        <v>68</v>
      </c>
      <c r="G4" s="151" t="s">
        <v>126</v>
      </c>
      <c r="H4" s="150" t="s">
        <v>353</v>
      </c>
      <c r="I4" s="150" t="s">
        <v>127</v>
      </c>
      <c r="J4" s="150" t="s">
        <v>82</v>
      </c>
      <c r="K4" s="150" t="s">
        <v>128</v>
      </c>
      <c r="L4" s="150" t="s">
        <v>129</v>
      </c>
      <c r="M4" s="150" t="s">
        <v>130</v>
      </c>
      <c r="N4" s="149" t="s">
        <v>83</v>
      </c>
      <c r="O4" s="149" t="s">
        <v>1</v>
      </c>
      <c r="P4" s="149" t="s">
        <v>131</v>
      </c>
      <c r="Q4" s="149" t="s">
        <v>132</v>
      </c>
      <c r="R4" s="149" t="s">
        <v>133</v>
      </c>
      <c r="S4" s="149" t="s">
        <v>134</v>
      </c>
      <c r="T4" s="149" t="s">
        <v>95</v>
      </c>
      <c r="U4" s="152" t="s">
        <v>135</v>
      </c>
    </row>
    <row r="5" spans="2:22">
      <c r="B5" s="148" t="s">
        <v>6</v>
      </c>
      <c r="C5" s="148" t="s">
        <v>7</v>
      </c>
      <c r="D5" s="153" t="s">
        <v>99</v>
      </c>
      <c r="E5" s="153" t="s">
        <v>136</v>
      </c>
      <c r="F5" s="153" t="s">
        <v>137</v>
      </c>
      <c r="G5" s="153" t="s">
        <v>138</v>
      </c>
      <c r="H5" s="153" t="s">
        <v>359</v>
      </c>
      <c r="I5" s="153" t="s">
        <v>139</v>
      </c>
      <c r="J5" s="153" t="s">
        <v>140</v>
      </c>
      <c r="K5" s="153" t="s">
        <v>141</v>
      </c>
      <c r="L5" s="153" t="s">
        <v>142</v>
      </c>
      <c r="M5" s="153" t="s">
        <v>143</v>
      </c>
      <c r="N5" s="153" t="s">
        <v>144</v>
      </c>
      <c r="O5" s="153" t="s">
        <v>110</v>
      </c>
      <c r="P5" s="153" t="s">
        <v>145</v>
      </c>
      <c r="Q5" s="153" t="s">
        <v>146</v>
      </c>
      <c r="R5" s="153" t="s">
        <v>147</v>
      </c>
      <c r="S5" s="153" t="s">
        <v>148</v>
      </c>
      <c r="T5" s="153" t="s">
        <v>149</v>
      </c>
      <c r="U5" s="153" t="s">
        <v>150</v>
      </c>
    </row>
    <row r="6" spans="2:22" s="272" customFormat="1">
      <c r="B6" s="265">
        <v>23</v>
      </c>
      <c r="C6" s="265" t="s">
        <v>354</v>
      </c>
      <c r="D6" s="265">
        <v>3</v>
      </c>
      <c r="E6" s="265">
        <v>0</v>
      </c>
      <c r="F6" s="265">
        <v>1</v>
      </c>
      <c r="G6" s="265">
        <v>2</v>
      </c>
      <c r="H6" s="265">
        <v>0</v>
      </c>
      <c r="I6" s="414">
        <v>9</v>
      </c>
      <c r="J6" s="265">
        <v>18</v>
      </c>
      <c r="K6" s="265">
        <v>5</v>
      </c>
      <c r="L6" s="414">
        <v>4.26</v>
      </c>
      <c r="M6" s="265">
        <v>7</v>
      </c>
      <c r="N6" s="265">
        <v>20</v>
      </c>
      <c r="O6" s="265">
        <v>3</v>
      </c>
      <c r="P6" s="265">
        <v>0</v>
      </c>
      <c r="Q6" s="414">
        <v>2.33</v>
      </c>
      <c r="R6" s="265">
        <v>1</v>
      </c>
      <c r="S6" s="267">
        <v>2.556</v>
      </c>
      <c r="T6" s="267">
        <v>0.42099999999999999</v>
      </c>
      <c r="U6" s="267">
        <v>0.377</v>
      </c>
    </row>
    <row r="7" spans="2:22" s="281" customFormat="1">
      <c r="B7" s="265">
        <v>42</v>
      </c>
      <c r="C7" s="265" t="s">
        <v>417</v>
      </c>
      <c r="D7" s="265">
        <v>9</v>
      </c>
      <c r="E7" s="265">
        <v>3</v>
      </c>
      <c r="F7" s="265">
        <v>2</v>
      </c>
      <c r="G7" s="265">
        <v>0</v>
      </c>
      <c r="H7" s="265">
        <v>0</v>
      </c>
      <c r="I7" s="414">
        <v>28.33</v>
      </c>
      <c r="J7" s="265">
        <v>60</v>
      </c>
      <c r="K7" s="265">
        <v>35</v>
      </c>
      <c r="L7" s="414">
        <v>8.51</v>
      </c>
      <c r="M7" s="265">
        <v>13</v>
      </c>
      <c r="N7" s="265">
        <v>57</v>
      </c>
      <c r="O7" s="265">
        <v>20</v>
      </c>
      <c r="P7" s="265">
        <v>0</v>
      </c>
      <c r="Q7" s="414">
        <v>0.65</v>
      </c>
      <c r="R7" s="265">
        <v>4</v>
      </c>
      <c r="S7" s="267">
        <v>2.718</v>
      </c>
      <c r="T7" s="267">
        <v>0.45</v>
      </c>
      <c r="U7" s="267">
        <v>0.37</v>
      </c>
    </row>
    <row r="8" spans="2:22" s="281" customFormat="1">
      <c r="B8" s="265">
        <v>24</v>
      </c>
      <c r="C8" s="265" t="s">
        <v>357</v>
      </c>
      <c r="D8" s="265">
        <v>7</v>
      </c>
      <c r="E8" s="265">
        <v>0</v>
      </c>
      <c r="F8" s="265">
        <v>1</v>
      </c>
      <c r="G8" s="265">
        <v>0</v>
      </c>
      <c r="H8" s="265">
        <v>0</v>
      </c>
      <c r="I8" s="414">
        <v>16.329999999999998</v>
      </c>
      <c r="J8" s="265">
        <v>33</v>
      </c>
      <c r="K8" s="265">
        <v>25</v>
      </c>
      <c r="L8" s="414">
        <v>12.24</v>
      </c>
      <c r="M8" s="265">
        <v>23</v>
      </c>
      <c r="N8" s="265">
        <v>28</v>
      </c>
      <c r="O8" s="265">
        <v>35</v>
      </c>
      <c r="P8" s="265">
        <v>0</v>
      </c>
      <c r="Q8" s="414">
        <v>0.66</v>
      </c>
      <c r="R8" s="265">
        <v>1</v>
      </c>
      <c r="S8" s="267">
        <v>3.8570000000000002</v>
      </c>
      <c r="T8" s="267">
        <v>0.56100000000000005</v>
      </c>
      <c r="U8" s="267">
        <v>0.35899999999999999</v>
      </c>
    </row>
    <row r="9" spans="2:22" s="264" customFormat="1">
      <c r="B9" s="265">
        <v>9</v>
      </c>
      <c r="C9" s="265" t="s">
        <v>412</v>
      </c>
      <c r="D9" s="265">
        <v>2</v>
      </c>
      <c r="E9" s="265">
        <v>0</v>
      </c>
      <c r="F9" s="265">
        <v>0</v>
      </c>
      <c r="G9" s="265">
        <v>0</v>
      </c>
      <c r="H9" s="265">
        <v>0</v>
      </c>
      <c r="I9" s="414">
        <v>3.67</v>
      </c>
      <c r="J9" s="265">
        <v>21</v>
      </c>
      <c r="K9" s="265">
        <v>10</v>
      </c>
      <c r="L9" s="414">
        <v>13.64</v>
      </c>
      <c r="M9" s="265">
        <v>2</v>
      </c>
      <c r="N9" s="265">
        <v>13</v>
      </c>
      <c r="O9" s="265">
        <v>12</v>
      </c>
      <c r="P9" s="265">
        <v>0</v>
      </c>
      <c r="Q9" s="414">
        <v>0.17</v>
      </c>
      <c r="R9" s="265">
        <v>1</v>
      </c>
      <c r="S9" s="267">
        <v>6.8179999999999996</v>
      </c>
      <c r="T9" s="267">
        <v>0.68400000000000005</v>
      </c>
      <c r="U9" s="267">
        <v>0.52</v>
      </c>
    </row>
    <row r="10" spans="2:22" s="272" customFormat="1">
      <c r="B10" s="265">
        <v>61</v>
      </c>
      <c r="C10" s="265" t="s">
        <v>416</v>
      </c>
      <c r="D10" s="265">
        <v>1</v>
      </c>
      <c r="E10" s="265">
        <v>0</v>
      </c>
      <c r="F10" s="265">
        <v>0</v>
      </c>
      <c r="G10" s="265">
        <v>0</v>
      </c>
      <c r="H10" s="265">
        <v>0</v>
      </c>
      <c r="I10" s="414">
        <v>1.67</v>
      </c>
      <c r="J10" s="265">
        <v>7</v>
      </c>
      <c r="K10" s="265">
        <v>4</v>
      </c>
      <c r="L10" s="414">
        <v>16.8</v>
      </c>
      <c r="M10" s="265">
        <v>2</v>
      </c>
      <c r="N10" s="265">
        <v>7</v>
      </c>
      <c r="O10" s="265">
        <v>2</v>
      </c>
      <c r="P10" s="265">
        <v>0</v>
      </c>
      <c r="Q10" s="414">
        <v>1</v>
      </c>
      <c r="R10" s="265">
        <v>0</v>
      </c>
      <c r="S10" s="267">
        <v>5.4</v>
      </c>
      <c r="T10" s="267">
        <v>0.64300000000000002</v>
      </c>
      <c r="U10" s="267">
        <v>0.58299999999999996</v>
      </c>
    </row>
    <row r="11" spans="2:22" s="272" customFormat="1">
      <c r="B11" s="265">
        <v>47</v>
      </c>
      <c r="C11" s="265" t="s">
        <v>356</v>
      </c>
      <c r="D11" s="265">
        <v>1</v>
      </c>
      <c r="E11" s="265">
        <v>0</v>
      </c>
      <c r="F11" s="265">
        <v>0</v>
      </c>
      <c r="G11" s="265">
        <v>0</v>
      </c>
      <c r="H11" s="265">
        <v>0</v>
      </c>
      <c r="I11" s="414">
        <v>1</v>
      </c>
      <c r="J11" s="265">
        <v>10</v>
      </c>
      <c r="K11" s="265">
        <v>4</v>
      </c>
      <c r="L11" s="414">
        <v>20</v>
      </c>
      <c r="M11" s="265">
        <v>1</v>
      </c>
      <c r="N11" s="265">
        <v>6</v>
      </c>
      <c r="O11" s="265">
        <v>3</v>
      </c>
      <c r="P11" s="265">
        <v>0</v>
      </c>
      <c r="Q11" s="414">
        <v>0.33</v>
      </c>
      <c r="R11" s="265">
        <v>1</v>
      </c>
      <c r="S11" s="267">
        <v>9</v>
      </c>
      <c r="T11" s="267">
        <v>0.71399999999999997</v>
      </c>
      <c r="U11" s="267">
        <v>0.6</v>
      </c>
    </row>
    <row r="12" spans="2:22" s="272" customFormat="1">
      <c r="B12" s="265">
        <v>5</v>
      </c>
      <c r="C12" s="265" t="s">
        <v>410</v>
      </c>
      <c r="D12" s="265">
        <v>4</v>
      </c>
      <c r="E12" s="265">
        <v>1</v>
      </c>
      <c r="F12" s="265">
        <v>1</v>
      </c>
      <c r="G12" s="265">
        <v>1</v>
      </c>
      <c r="H12" s="265">
        <v>0</v>
      </c>
      <c r="I12" s="414">
        <v>4</v>
      </c>
      <c r="J12" s="265">
        <v>14</v>
      </c>
      <c r="K12" s="265">
        <v>13</v>
      </c>
      <c r="L12" s="414">
        <v>24.38</v>
      </c>
      <c r="M12" s="265">
        <v>3</v>
      </c>
      <c r="N12" s="265">
        <v>16</v>
      </c>
      <c r="O12" s="265">
        <v>4</v>
      </c>
      <c r="P12" s="265">
        <v>0</v>
      </c>
      <c r="Q12" s="414">
        <v>0.75</v>
      </c>
      <c r="R12" s="265">
        <v>1</v>
      </c>
      <c r="S12" s="267">
        <v>5</v>
      </c>
      <c r="T12" s="267">
        <v>0.63600000000000001</v>
      </c>
      <c r="U12" s="267">
        <v>0.57099999999999995</v>
      </c>
    </row>
    <row r="13" spans="2:22" s="272" customFormat="1" ht="19.7" thickBot="1">
      <c r="B13" s="265">
        <v>2</v>
      </c>
      <c r="C13" s="265" t="s">
        <v>414</v>
      </c>
      <c r="D13" s="265">
        <v>1</v>
      </c>
      <c r="E13" s="265">
        <v>0</v>
      </c>
      <c r="F13" s="265">
        <v>1</v>
      </c>
      <c r="G13" s="265">
        <v>0</v>
      </c>
      <c r="H13" s="265">
        <v>0</v>
      </c>
      <c r="I13" s="414">
        <v>0.33</v>
      </c>
      <c r="J13" s="265">
        <v>14</v>
      </c>
      <c r="K13" s="265">
        <v>12</v>
      </c>
      <c r="L13" s="414">
        <v>180</v>
      </c>
      <c r="M13" s="265">
        <v>1</v>
      </c>
      <c r="N13" s="265">
        <v>2</v>
      </c>
      <c r="O13" s="265">
        <v>11</v>
      </c>
      <c r="P13" s="265">
        <v>0</v>
      </c>
      <c r="Q13" s="414">
        <v>0.09</v>
      </c>
      <c r="R13" s="265">
        <v>0</v>
      </c>
      <c r="S13" s="267">
        <v>39</v>
      </c>
      <c r="T13" s="267">
        <v>0.86699999999999999</v>
      </c>
      <c r="U13" s="267">
        <v>0.5</v>
      </c>
    </row>
    <row r="14" spans="2:22" ht="19.7" thickTop="1">
      <c r="B14" s="412"/>
      <c r="C14" s="412" t="s">
        <v>355</v>
      </c>
      <c r="D14" s="412">
        <v>10</v>
      </c>
      <c r="E14" s="412">
        <v>4</v>
      </c>
      <c r="F14" s="412">
        <v>6</v>
      </c>
      <c r="G14" s="412">
        <v>3</v>
      </c>
      <c r="H14" s="412">
        <v>0</v>
      </c>
      <c r="I14" s="415">
        <v>64.333333333333329</v>
      </c>
      <c r="J14" s="412">
        <v>177</v>
      </c>
      <c r="K14" s="412">
        <v>108</v>
      </c>
      <c r="L14" s="415">
        <v>11.87120651369356</v>
      </c>
      <c r="M14" s="412">
        <v>52</v>
      </c>
      <c r="N14" s="412">
        <v>149</v>
      </c>
      <c r="O14" s="412">
        <v>90</v>
      </c>
      <c r="P14" s="412">
        <v>0</v>
      </c>
      <c r="Q14" s="415">
        <v>0.57777777777777772</v>
      </c>
      <c r="R14" s="412">
        <v>9</v>
      </c>
      <c r="S14" s="413">
        <v>3.7150259067357521</v>
      </c>
      <c r="T14" s="413">
        <v>0.53333333333333333</v>
      </c>
      <c r="U14" s="413">
        <v>0.40934065934065927</v>
      </c>
    </row>
    <row r="16" spans="2:22" s="219" customFormat="1">
      <c r="B16" s="200"/>
      <c r="C16" s="200"/>
      <c r="D16" s="200"/>
      <c r="E16" s="200"/>
      <c r="F16" s="200"/>
      <c r="G16" s="200"/>
      <c r="H16" s="200"/>
      <c r="I16" s="201"/>
      <c r="J16" s="200"/>
      <c r="K16" s="200"/>
      <c r="L16" s="201"/>
      <c r="M16" s="200"/>
      <c r="N16" s="200"/>
      <c r="O16" s="200"/>
      <c r="P16" s="200"/>
      <c r="Q16" s="201"/>
      <c r="R16" s="200"/>
      <c r="S16" s="202"/>
      <c r="T16" s="202"/>
      <c r="U16" s="202"/>
      <c r="V16" s="218"/>
    </row>
    <row r="17" spans="2:22" ht="14.95" customHeight="1">
      <c r="B17" s="445" t="s">
        <v>350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</row>
    <row r="19" spans="2:22">
      <c r="B19" s="148" t="s">
        <v>6</v>
      </c>
      <c r="C19" s="148" t="s">
        <v>7</v>
      </c>
      <c r="D19" s="149" t="s">
        <v>66</v>
      </c>
      <c r="E19" s="150" t="s">
        <v>67</v>
      </c>
      <c r="F19" s="149" t="s">
        <v>68</v>
      </c>
      <c r="G19" s="151" t="s">
        <v>126</v>
      </c>
      <c r="H19" s="150" t="s">
        <v>353</v>
      </c>
      <c r="I19" s="150" t="s">
        <v>127</v>
      </c>
      <c r="J19" s="150" t="s">
        <v>82</v>
      </c>
      <c r="K19" s="150" t="s">
        <v>128</v>
      </c>
      <c r="L19" s="150" t="s">
        <v>129</v>
      </c>
      <c r="M19" s="150" t="s">
        <v>130</v>
      </c>
      <c r="N19" s="149" t="s">
        <v>83</v>
      </c>
      <c r="O19" s="149" t="s">
        <v>1</v>
      </c>
      <c r="P19" s="149" t="s">
        <v>131</v>
      </c>
      <c r="Q19" s="149" t="s">
        <v>132</v>
      </c>
      <c r="R19" s="149" t="s">
        <v>133</v>
      </c>
      <c r="S19" s="149" t="s">
        <v>134</v>
      </c>
      <c r="T19" s="149" t="s">
        <v>95</v>
      </c>
      <c r="U19" s="152" t="s">
        <v>135</v>
      </c>
    </row>
    <row r="20" spans="2:22">
      <c r="B20" s="148" t="s">
        <v>6</v>
      </c>
      <c r="C20" s="148" t="s">
        <v>7</v>
      </c>
      <c r="D20" s="153" t="s">
        <v>99</v>
      </c>
      <c r="E20" s="153" t="s">
        <v>136</v>
      </c>
      <c r="F20" s="153" t="s">
        <v>137</v>
      </c>
      <c r="G20" s="153" t="s">
        <v>138</v>
      </c>
      <c r="H20" s="153" t="s">
        <v>359</v>
      </c>
      <c r="I20" s="153" t="s">
        <v>139</v>
      </c>
      <c r="J20" s="153" t="s">
        <v>140</v>
      </c>
      <c r="K20" s="153" t="s">
        <v>141</v>
      </c>
      <c r="L20" s="153" t="s">
        <v>142</v>
      </c>
      <c r="M20" s="153" t="s">
        <v>143</v>
      </c>
      <c r="N20" s="153" t="s">
        <v>144</v>
      </c>
      <c r="O20" s="153" t="s">
        <v>110</v>
      </c>
      <c r="P20" s="153" t="s">
        <v>145</v>
      </c>
      <c r="Q20" s="153" t="s">
        <v>146</v>
      </c>
      <c r="R20" s="153" t="s">
        <v>147</v>
      </c>
      <c r="S20" s="153" t="s">
        <v>148</v>
      </c>
      <c r="T20" s="153" t="s">
        <v>149</v>
      </c>
      <c r="U20" s="153" t="s">
        <v>150</v>
      </c>
    </row>
    <row r="21" spans="2:22">
      <c r="B21" s="265">
        <v>26</v>
      </c>
      <c r="C21" s="265" t="s">
        <v>368</v>
      </c>
      <c r="D21" s="265">
        <v>2</v>
      </c>
      <c r="E21" s="265">
        <v>1</v>
      </c>
      <c r="F21" s="265">
        <v>0</v>
      </c>
      <c r="G21" s="265">
        <v>0</v>
      </c>
      <c r="H21" s="265">
        <v>0</v>
      </c>
      <c r="I21" s="414">
        <v>5</v>
      </c>
      <c r="J21" s="265">
        <v>1</v>
      </c>
      <c r="K21" s="265">
        <v>1</v>
      </c>
      <c r="L21" s="414">
        <v>1.4</v>
      </c>
      <c r="M21" s="265">
        <v>4</v>
      </c>
      <c r="N21" s="265">
        <v>4</v>
      </c>
      <c r="O21" s="265">
        <v>1</v>
      </c>
      <c r="P21" s="265">
        <v>0</v>
      </c>
      <c r="Q21" s="414">
        <v>4</v>
      </c>
      <c r="R21" s="265">
        <v>0</v>
      </c>
      <c r="S21" s="267">
        <v>1</v>
      </c>
      <c r="T21" s="267">
        <v>0.26300000000000001</v>
      </c>
      <c r="U21" s="267">
        <v>0.222</v>
      </c>
      <c r="V21" s="181"/>
    </row>
    <row r="22" spans="2:22" s="272" customFormat="1">
      <c r="B22" s="265">
        <v>24</v>
      </c>
      <c r="C22" s="265" t="s">
        <v>366</v>
      </c>
      <c r="D22" s="265">
        <v>1</v>
      </c>
      <c r="E22" s="265">
        <v>1</v>
      </c>
      <c r="F22" s="265">
        <v>0</v>
      </c>
      <c r="G22" s="265">
        <v>0</v>
      </c>
      <c r="H22" s="265">
        <v>0</v>
      </c>
      <c r="I22" s="414">
        <v>3.33</v>
      </c>
      <c r="J22" s="265">
        <v>8</v>
      </c>
      <c r="K22" s="265">
        <v>2</v>
      </c>
      <c r="L22" s="414">
        <v>3</v>
      </c>
      <c r="M22" s="265">
        <v>2</v>
      </c>
      <c r="N22" s="265">
        <v>5</v>
      </c>
      <c r="O22" s="265">
        <v>1</v>
      </c>
      <c r="P22" s="265">
        <v>0</v>
      </c>
      <c r="Q22" s="414">
        <v>2</v>
      </c>
      <c r="R22" s="265">
        <v>3</v>
      </c>
      <c r="S22" s="267">
        <v>1.8</v>
      </c>
      <c r="T22" s="267">
        <v>0.42899999999999999</v>
      </c>
      <c r="U22" s="267">
        <v>0.313</v>
      </c>
      <c r="V22" s="275"/>
    </row>
    <row r="23" spans="2:22" s="272" customFormat="1">
      <c r="B23" s="265">
        <v>29</v>
      </c>
      <c r="C23" s="265" t="s">
        <v>420</v>
      </c>
      <c r="D23" s="265">
        <v>5</v>
      </c>
      <c r="E23" s="265">
        <v>1</v>
      </c>
      <c r="F23" s="265">
        <v>1</v>
      </c>
      <c r="G23" s="265">
        <v>0</v>
      </c>
      <c r="H23" s="265">
        <v>0</v>
      </c>
      <c r="I23" s="414">
        <v>15.33</v>
      </c>
      <c r="J23" s="265">
        <v>24</v>
      </c>
      <c r="K23" s="265">
        <v>7</v>
      </c>
      <c r="L23" s="414">
        <v>3.29</v>
      </c>
      <c r="M23" s="265">
        <v>26</v>
      </c>
      <c r="N23" s="265">
        <v>20</v>
      </c>
      <c r="O23" s="265">
        <v>9</v>
      </c>
      <c r="P23" s="265">
        <v>2</v>
      </c>
      <c r="Q23" s="414">
        <v>2.89</v>
      </c>
      <c r="R23" s="265">
        <v>2</v>
      </c>
      <c r="S23" s="267">
        <v>1.891</v>
      </c>
      <c r="T23" s="267">
        <v>0.34799999999999998</v>
      </c>
      <c r="U23" s="267">
        <v>0.25600000000000001</v>
      </c>
      <c r="V23" s="275"/>
    </row>
    <row r="24" spans="2:22" s="272" customFormat="1">
      <c r="B24" s="265">
        <v>6</v>
      </c>
      <c r="C24" s="265" t="s">
        <v>364</v>
      </c>
      <c r="D24" s="265">
        <v>5</v>
      </c>
      <c r="E24" s="265">
        <v>3</v>
      </c>
      <c r="F24" s="265">
        <v>0</v>
      </c>
      <c r="G24" s="265">
        <v>1</v>
      </c>
      <c r="H24" s="265">
        <v>0</v>
      </c>
      <c r="I24" s="414">
        <v>11.67</v>
      </c>
      <c r="J24" s="265">
        <v>12</v>
      </c>
      <c r="K24" s="265">
        <v>9</v>
      </c>
      <c r="L24" s="414">
        <v>4.47</v>
      </c>
      <c r="M24" s="265">
        <v>24</v>
      </c>
      <c r="N24" s="265">
        <v>6</v>
      </c>
      <c r="O24" s="265">
        <v>13</v>
      </c>
      <c r="P24" s="265">
        <v>0</v>
      </c>
      <c r="Q24" s="414">
        <v>1.85</v>
      </c>
      <c r="R24" s="265">
        <v>2</v>
      </c>
      <c r="S24" s="267">
        <v>1.629</v>
      </c>
      <c r="T24" s="267">
        <v>0.35</v>
      </c>
      <c r="U24" s="267">
        <v>0.13300000000000001</v>
      </c>
      <c r="V24" s="275"/>
    </row>
    <row r="25" spans="2:22" s="272" customFormat="1">
      <c r="B25" s="265">
        <v>42</v>
      </c>
      <c r="C25" s="265" t="s">
        <v>367</v>
      </c>
      <c r="D25" s="265">
        <v>2</v>
      </c>
      <c r="E25" s="265">
        <v>0</v>
      </c>
      <c r="F25" s="265">
        <v>0</v>
      </c>
      <c r="G25" s="265">
        <v>1</v>
      </c>
      <c r="H25" s="265">
        <v>0</v>
      </c>
      <c r="I25" s="414">
        <v>1.67</v>
      </c>
      <c r="J25" s="265">
        <v>2</v>
      </c>
      <c r="K25" s="265">
        <v>2</v>
      </c>
      <c r="L25" s="414">
        <v>6</v>
      </c>
      <c r="M25" s="265">
        <v>0</v>
      </c>
      <c r="N25" s="265">
        <v>3</v>
      </c>
      <c r="O25" s="265">
        <v>0</v>
      </c>
      <c r="P25" s="265">
        <v>0</v>
      </c>
      <c r="Q25" s="414">
        <v>0</v>
      </c>
      <c r="R25" s="265">
        <v>0</v>
      </c>
      <c r="S25" s="267">
        <v>1.8</v>
      </c>
      <c r="T25" s="267">
        <v>0.42899999999999999</v>
      </c>
      <c r="U25" s="267">
        <v>0.42899999999999999</v>
      </c>
      <c r="V25" s="275"/>
    </row>
    <row r="26" spans="2:22" s="272" customFormat="1">
      <c r="B26" s="265">
        <v>2</v>
      </c>
      <c r="C26" s="265" t="s">
        <v>365</v>
      </c>
      <c r="D26" s="265">
        <v>3</v>
      </c>
      <c r="E26" s="265">
        <v>1</v>
      </c>
      <c r="F26" s="265">
        <v>1</v>
      </c>
      <c r="G26" s="265">
        <v>0</v>
      </c>
      <c r="H26" s="265">
        <v>0</v>
      </c>
      <c r="I26" s="414">
        <v>11</v>
      </c>
      <c r="J26" s="265">
        <v>23</v>
      </c>
      <c r="K26" s="265">
        <v>13</v>
      </c>
      <c r="L26" s="414">
        <v>8.27</v>
      </c>
      <c r="M26" s="265">
        <v>11</v>
      </c>
      <c r="N26" s="265">
        <v>25</v>
      </c>
      <c r="O26" s="265">
        <v>4</v>
      </c>
      <c r="P26" s="265">
        <v>0</v>
      </c>
      <c r="Q26" s="414">
        <v>2.75</v>
      </c>
      <c r="R26" s="265">
        <v>0</v>
      </c>
      <c r="S26" s="267">
        <v>2.6360000000000001</v>
      </c>
      <c r="T26" s="267">
        <v>0.439</v>
      </c>
      <c r="U26" s="267">
        <v>0.40300000000000002</v>
      </c>
      <c r="V26" s="275"/>
    </row>
    <row r="27" spans="2:22">
      <c r="B27" s="265">
        <v>31</v>
      </c>
      <c r="C27" s="265" t="s">
        <v>369</v>
      </c>
      <c r="D27" s="265">
        <v>2</v>
      </c>
      <c r="E27" s="265">
        <v>0</v>
      </c>
      <c r="F27" s="265">
        <v>0</v>
      </c>
      <c r="G27" s="265">
        <v>1</v>
      </c>
      <c r="H27" s="265">
        <v>0</v>
      </c>
      <c r="I27" s="414">
        <v>2</v>
      </c>
      <c r="J27" s="265">
        <v>5</v>
      </c>
      <c r="K27" s="265">
        <v>2</v>
      </c>
      <c r="L27" s="414">
        <v>9</v>
      </c>
      <c r="M27" s="265">
        <v>1</v>
      </c>
      <c r="N27" s="265">
        <v>3</v>
      </c>
      <c r="O27" s="265">
        <v>1</v>
      </c>
      <c r="P27" s="265">
        <v>0</v>
      </c>
      <c r="Q27" s="414">
        <v>1</v>
      </c>
      <c r="R27" s="265">
        <v>0</v>
      </c>
      <c r="S27" s="267">
        <v>2</v>
      </c>
      <c r="T27" s="267">
        <v>0.33300000000000002</v>
      </c>
      <c r="U27" s="267">
        <v>0.27300000000000002</v>
      </c>
    </row>
    <row r="28" spans="2:22" s="272" customFormat="1">
      <c r="B28" s="265">
        <v>45</v>
      </c>
      <c r="C28" s="265" t="s">
        <v>424</v>
      </c>
      <c r="D28" s="265">
        <v>2</v>
      </c>
      <c r="E28" s="265">
        <v>0</v>
      </c>
      <c r="F28" s="265">
        <v>0</v>
      </c>
      <c r="G28" s="265">
        <v>0</v>
      </c>
      <c r="H28" s="265">
        <v>0</v>
      </c>
      <c r="I28" s="414">
        <v>1</v>
      </c>
      <c r="J28" s="265">
        <v>7</v>
      </c>
      <c r="K28" s="265">
        <v>5</v>
      </c>
      <c r="L28" s="414">
        <v>25</v>
      </c>
      <c r="M28" s="265">
        <v>3</v>
      </c>
      <c r="N28" s="265">
        <v>1</v>
      </c>
      <c r="O28" s="265">
        <v>8</v>
      </c>
      <c r="P28" s="265">
        <v>0</v>
      </c>
      <c r="Q28" s="414">
        <v>0.38</v>
      </c>
      <c r="R28" s="265">
        <v>0</v>
      </c>
      <c r="S28" s="267">
        <v>9</v>
      </c>
      <c r="T28" s="267">
        <v>0.69199999999999995</v>
      </c>
      <c r="U28" s="267">
        <v>0.2</v>
      </c>
    </row>
    <row r="29" spans="2:22" s="272" customFormat="1" ht="19.7" thickBot="1">
      <c r="B29" s="265">
        <v>35</v>
      </c>
      <c r="C29" s="265" t="s">
        <v>422</v>
      </c>
      <c r="D29" s="265">
        <v>2</v>
      </c>
      <c r="E29" s="265">
        <v>0</v>
      </c>
      <c r="F29" s="265">
        <v>0</v>
      </c>
      <c r="G29" s="265">
        <v>0</v>
      </c>
      <c r="H29" s="265">
        <v>0</v>
      </c>
      <c r="I29" s="414">
        <v>1</v>
      </c>
      <c r="J29" s="265">
        <v>8</v>
      </c>
      <c r="K29" s="265">
        <v>5</v>
      </c>
      <c r="L29" s="414">
        <v>35</v>
      </c>
      <c r="M29" s="265">
        <v>1</v>
      </c>
      <c r="N29" s="265">
        <v>2</v>
      </c>
      <c r="O29" s="265">
        <v>4</v>
      </c>
      <c r="P29" s="265">
        <v>0</v>
      </c>
      <c r="Q29" s="414">
        <v>0.25</v>
      </c>
      <c r="R29" s="265">
        <v>1</v>
      </c>
      <c r="S29" s="267">
        <v>6</v>
      </c>
      <c r="T29" s="267">
        <v>0.63600000000000001</v>
      </c>
      <c r="U29" s="267">
        <v>0.4</v>
      </c>
    </row>
    <row r="30" spans="2:22" s="272" customFormat="1" ht="19.7" thickTop="1">
      <c r="B30" s="412"/>
      <c r="C30" s="412" t="s">
        <v>355</v>
      </c>
      <c r="D30" s="412">
        <v>9</v>
      </c>
      <c r="E30" s="412">
        <v>7</v>
      </c>
      <c r="F30" s="412">
        <v>2</v>
      </c>
      <c r="G30" s="412">
        <v>3</v>
      </c>
      <c r="H30" s="412">
        <v>0</v>
      </c>
      <c r="I30" s="415">
        <v>52</v>
      </c>
      <c r="J30" s="412">
        <v>90</v>
      </c>
      <c r="K30" s="412">
        <v>46</v>
      </c>
      <c r="L30" s="415">
        <v>5.7868589743589736</v>
      </c>
      <c r="M30" s="412">
        <v>72</v>
      </c>
      <c r="N30" s="412">
        <v>69</v>
      </c>
      <c r="O30" s="412">
        <v>41</v>
      </c>
      <c r="P30" s="412">
        <v>2</v>
      </c>
      <c r="Q30" s="415">
        <v>1.75609756097561</v>
      </c>
      <c r="R30" s="412">
        <v>8</v>
      </c>
      <c r="S30" s="413">
        <v>2.115384615384615</v>
      </c>
      <c r="T30" s="413">
        <v>0.39597315436241609</v>
      </c>
      <c r="U30" s="413">
        <v>0.2793522267206478</v>
      </c>
    </row>
    <row r="31" spans="2:22" s="272" customFormat="1">
      <c r="B31" s="382"/>
      <c r="C31" s="382"/>
      <c r="D31" s="382"/>
      <c r="E31" s="382"/>
      <c r="F31" s="382"/>
      <c r="G31" s="382"/>
      <c r="H31" s="382"/>
      <c r="I31" s="383"/>
      <c r="J31" s="382"/>
      <c r="K31" s="382"/>
      <c r="L31" s="383"/>
      <c r="M31" s="382"/>
      <c r="N31" s="382"/>
      <c r="O31" s="382"/>
      <c r="P31" s="382"/>
      <c r="Q31" s="383"/>
      <c r="R31" s="382"/>
      <c r="S31" s="384"/>
      <c r="T31" s="384"/>
      <c r="U31" s="384"/>
    </row>
    <row r="32" spans="2:22" s="272" customFormat="1">
      <c r="B32" s="382"/>
      <c r="C32" s="382"/>
      <c r="D32" s="382"/>
      <c r="E32" s="382"/>
      <c r="F32" s="382"/>
      <c r="G32" s="382"/>
      <c r="H32" s="382"/>
      <c r="I32" s="383"/>
      <c r="J32" s="382"/>
      <c r="K32" s="382"/>
      <c r="L32" s="383"/>
      <c r="M32" s="382"/>
      <c r="N32" s="382"/>
      <c r="O32" s="382"/>
      <c r="P32" s="382"/>
      <c r="Q32" s="383"/>
      <c r="R32" s="382"/>
      <c r="S32" s="384"/>
      <c r="T32" s="384"/>
      <c r="U32" s="384"/>
    </row>
    <row r="33" spans="2:21">
      <c r="B33" s="445" t="s">
        <v>77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</row>
    <row r="34" spans="2:21">
      <c r="B34" s="272"/>
      <c r="D34" s="272"/>
      <c r="E34" s="272"/>
      <c r="F34" s="272"/>
      <c r="G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2:21">
      <c r="B35" s="148" t="s">
        <v>6</v>
      </c>
      <c r="C35" s="148" t="s">
        <v>7</v>
      </c>
      <c r="D35" s="149" t="s">
        <v>66</v>
      </c>
      <c r="E35" s="150" t="s">
        <v>67</v>
      </c>
      <c r="F35" s="149" t="s">
        <v>68</v>
      </c>
      <c r="G35" s="151" t="s">
        <v>126</v>
      </c>
      <c r="H35" s="150" t="s">
        <v>353</v>
      </c>
      <c r="I35" s="150" t="s">
        <v>127</v>
      </c>
      <c r="J35" s="150" t="s">
        <v>82</v>
      </c>
      <c r="K35" s="150" t="s">
        <v>128</v>
      </c>
      <c r="L35" s="150" t="s">
        <v>129</v>
      </c>
      <c r="M35" s="150" t="s">
        <v>130</v>
      </c>
      <c r="N35" s="149" t="s">
        <v>83</v>
      </c>
      <c r="O35" s="149" t="s">
        <v>1</v>
      </c>
      <c r="P35" s="149" t="s">
        <v>131</v>
      </c>
      <c r="Q35" s="149" t="s">
        <v>132</v>
      </c>
      <c r="R35" s="149" t="s">
        <v>133</v>
      </c>
      <c r="S35" s="149" t="s">
        <v>134</v>
      </c>
      <c r="T35" s="149" t="s">
        <v>95</v>
      </c>
      <c r="U35" s="152" t="s">
        <v>135</v>
      </c>
    </row>
    <row r="36" spans="2:21">
      <c r="B36" s="148" t="s">
        <v>6</v>
      </c>
      <c r="C36" s="148" t="s">
        <v>7</v>
      </c>
      <c r="D36" s="153" t="s">
        <v>99</v>
      </c>
      <c r="E36" s="153" t="s">
        <v>136</v>
      </c>
      <c r="F36" s="153" t="s">
        <v>137</v>
      </c>
      <c r="G36" s="153" t="s">
        <v>138</v>
      </c>
      <c r="H36" s="153" t="s">
        <v>359</v>
      </c>
      <c r="I36" s="153" t="s">
        <v>139</v>
      </c>
      <c r="J36" s="153" t="s">
        <v>140</v>
      </c>
      <c r="K36" s="153" t="s">
        <v>141</v>
      </c>
      <c r="L36" s="153" t="s">
        <v>142</v>
      </c>
      <c r="M36" s="153" t="s">
        <v>143</v>
      </c>
      <c r="N36" s="153" t="s">
        <v>144</v>
      </c>
      <c r="O36" s="153" t="s">
        <v>110</v>
      </c>
      <c r="P36" s="153" t="s">
        <v>145</v>
      </c>
      <c r="Q36" s="153" t="s">
        <v>146</v>
      </c>
      <c r="R36" s="153" t="s">
        <v>147</v>
      </c>
      <c r="S36" s="153" t="s">
        <v>148</v>
      </c>
      <c r="T36" s="153" t="s">
        <v>149</v>
      </c>
      <c r="U36" s="153" t="s">
        <v>150</v>
      </c>
    </row>
    <row r="37" spans="2:21">
      <c r="B37" s="272">
        <v>32</v>
      </c>
      <c r="C37" s="272" t="s">
        <v>396</v>
      </c>
      <c r="D37" s="272">
        <v>1</v>
      </c>
      <c r="E37" s="272">
        <v>0</v>
      </c>
      <c r="F37" s="272">
        <v>0</v>
      </c>
      <c r="G37" s="272">
        <v>0</v>
      </c>
      <c r="H37" s="272">
        <v>0</v>
      </c>
      <c r="I37" s="278">
        <v>0</v>
      </c>
      <c r="J37" s="272">
        <v>2</v>
      </c>
      <c r="K37" s="272">
        <v>2</v>
      </c>
      <c r="L37" s="278">
        <v>0</v>
      </c>
      <c r="M37" s="272">
        <v>0</v>
      </c>
      <c r="N37" s="272">
        <v>0</v>
      </c>
      <c r="O37" s="272">
        <v>2</v>
      </c>
      <c r="P37" s="272">
        <v>0</v>
      </c>
      <c r="Q37" s="278">
        <v>0</v>
      </c>
      <c r="R37" s="272">
        <v>0</v>
      </c>
      <c r="S37" s="279">
        <v>0</v>
      </c>
      <c r="T37" s="279">
        <v>1</v>
      </c>
      <c r="U37" s="279">
        <v>0</v>
      </c>
    </row>
    <row r="38" spans="2:21">
      <c r="B38" s="272">
        <v>6</v>
      </c>
      <c r="C38" s="272" t="s">
        <v>394</v>
      </c>
      <c r="D38" s="272">
        <v>7</v>
      </c>
      <c r="E38" s="272">
        <v>2</v>
      </c>
      <c r="F38" s="272">
        <v>2</v>
      </c>
      <c r="G38" s="272">
        <v>0</v>
      </c>
      <c r="H38" s="272">
        <v>0</v>
      </c>
      <c r="I38" s="278">
        <v>15.33</v>
      </c>
      <c r="J38" s="272">
        <v>31</v>
      </c>
      <c r="K38" s="272">
        <v>17</v>
      </c>
      <c r="L38" s="278">
        <v>8.24</v>
      </c>
      <c r="M38" s="272">
        <v>12</v>
      </c>
      <c r="N38" s="272">
        <v>31</v>
      </c>
      <c r="O38" s="272">
        <v>17</v>
      </c>
      <c r="P38" s="272">
        <v>0</v>
      </c>
      <c r="Q38" s="278">
        <v>0.71</v>
      </c>
      <c r="R38" s="272">
        <v>3</v>
      </c>
      <c r="S38" s="279">
        <v>3.13</v>
      </c>
      <c r="T38" s="279">
        <v>0.52</v>
      </c>
      <c r="U38" s="279">
        <v>0.39700000000000002</v>
      </c>
    </row>
    <row r="39" spans="2:21">
      <c r="B39" s="272">
        <v>0</v>
      </c>
      <c r="C39" s="272" t="s">
        <v>392</v>
      </c>
      <c r="D39" s="272">
        <v>6</v>
      </c>
      <c r="E39" s="272">
        <v>1</v>
      </c>
      <c r="F39" s="272">
        <v>1</v>
      </c>
      <c r="G39" s="272">
        <v>0</v>
      </c>
      <c r="H39" s="272">
        <v>1</v>
      </c>
      <c r="I39" s="278">
        <v>13.67</v>
      </c>
      <c r="J39" s="272">
        <v>23</v>
      </c>
      <c r="K39" s="272">
        <v>19</v>
      </c>
      <c r="L39" s="278">
        <v>9.5</v>
      </c>
      <c r="M39" s="272">
        <v>7</v>
      </c>
      <c r="N39" s="272">
        <v>23</v>
      </c>
      <c r="O39" s="272">
        <v>11</v>
      </c>
      <c r="P39" s="272">
        <v>0</v>
      </c>
      <c r="Q39" s="278">
        <v>0.64</v>
      </c>
      <c r="R39" s="272">
        <v>3</v>
      </c>
      <c r="S39" s="279">
        <v>2.488</v>
      </c>
      <c r="T39" s="279">
        <v>0.46300000000000002</v>
      </c>
      <c r="U39" s="279">
        <v>0.35399999999999998</v>
      </c>
    </row>
    <row r="40" spans="2:21">
      <c r="B40" s="272">
        <v>13</v>
      </c>
      <c r="C40" s="272" t="s">
        <v>404</v>
      </c>
      <c r="D40" s="272">
        <v>2</v>
      </c>
      <c r="E40" s="272">
        <v>0</v>
      </c>
      <c r="F40" s="272">
        <v>0</v>
      </c>
      <c r="G40" s="272">
        <v>0</v>
      </c>
      <c r="H40" s="272">
        <v>0</v>
      </c>
      <c r="I40" s="278">
        <v>4</v>
      </c>
      <c r="J40" s="272">
        <v>12</v>
      </c>
      <c r="K40" s="272">
        <v>6</v>
      </c>
      <c r="L40" s="278">
        <v>10.5</v>
      </c>
      <c r="M40" s="272">
        <v>3</v>
      </c>
      <c r="N40" s="272">
        <v>13</v>
      </c>
      <c r="O40" s="272">
        <v>3</v>
      </c>
      <c r="P40" s="272">
        <v>0</v>
      </c>
      <c r="Q40" s="278">
        <v>1</v>
      </c>
      <c r="R40" s="272">
        <v>0</v>
      </c>
      <c r="S40" s="279">
        <v>4</v>
      </c>
      <c r="T40" s="279">
        <v>0.55200000000000005</v>
      </c>
      <c r="U40" s="279">
        <v>0.5</v>
      </c>
    </row>
    <row r="41" spans="2:21">
      <c r="B41" s="272">
        <v>31</v>
      </c>
      <c r="C41" s="272" t="s">
        <v>400</v>
      </c>
      <c r="D41" s="272">
        <v>3</v>
      </c>
      <c r="E41" s="272">
        <v>0</v>
      </c>
      <c r="F41" s="272">
        <v>0</v>
      </c>
      <c r="G41" s="272">
        <v>0</v>
      </c>
      <c r="H41" s="272">
        <v>0</v>
      </c>
      <c r="I41" s="278">
        <v>4.33</v>
      </c>
      <c r="J41" s="272">
        <v>13</v>
      </c>
      <c r="K41" s="272">
        <v>10</v>
      </c>
      <c r="L41" s="278">
        <v>14.62</v>
      </c>
      <c r="M41" s="272">
        <v>5</v>
      </c>
      <c r="N41" s="272">
        <v>16</v>
      </c>
      <c r="O41" s="272">
        <v>1</v>
      </c>
      <c r="P41" s="272">
        <v>0</v>
      </c>
      <c r="Q41" s="278">
        <v>5</v>
      </c>
      <c r="R41" s="272">
        <v>1</v>
      </c>
      <c r="S41" s="279">
        <v>3.923</v>
      </c>
      <c r="T41" s="279">
        <v>0.52900000000000003</v>
      </c>
      <c r="U41" s="279">
        <v>0.5</v>
      </c>
    </row>
    <row r="42" spans="2:21">
      <c r="B42" s="272">
        <v>15</v>
      </c>
      <c r="C42" s="272" t="s">
        <v>395</v>
      </c>
      <c r="D42" s="272">
        <v>1</v>
      </c>
      <c r="E42" s="272">
        <v>0</v>
      </c>
      <c r="F42" s="272">
        <v>1</v>
      </c>
      <c r="G42" s="272">
        <v>0</v>
      </c>
      <c r="H42" s="272">
        <v>0</v>
      </c>
      <c r="I42" s="278">
        <v>1</v>
      </c>
      <c r="J42" s="272">
        <v>3</v>
      </c>
      <c r="K42" s="272">
        <v>3</v>
      </c>
      <c r="L42" s="278">
        <v>15</v>
      </c>
      <c r="M42" s="272">
        <v>3</v>
      </c>
      <c r="N42" s="272">
        <v>1</v>
      </c>
      <c r="O42" s="272">
        <v>2</v>
      </c>
      <c r="P42" s="272">
        <v>0</v>
      </c>
      <c r="Q42" s="278">
        <v>1.5</v>
      </c>
      <c r="R42" s="272">
        <v>1</v>
      </c>
      <c r="S42" s="279">
        <v>3</v>
      </c>
      <c r="T42" s="279">
        <v>0.57099999999999995</v>
      </c>
      <c r="U42" s="279">
        <v>0.25</v>
      </c>
    </row>
    <row r="43" spans="2:21">
      <c r="B43" s="272">
        <v>3</v>
      </c>
      <c r="C43" s="272" t="s">
        <v>401</v>
      </c>
      <c r="D43" s="272">
        <v>2</v>
      </c>
      <c r="E43" s="272">
        <v>0</v>
      </c>
      <c r="F43" s="272">
        <v>0</v>
      </c>
      <c r="G43" s="272">
        <v>0</v>
      </c>
      <c r="H43" s="272">
        <v>0</v>
      </c>
      <c r="I43" s="278">
        <v>3.67</v>
      </c>
      <c r="J43" s="272">
        <v>9</v>
      </c>
      <c r="K43" s="272">
        <v>8</v>
      </c>
      <c r="L43" s="278">
        <v>15.27</v>
      </c>
      <c r="M43" s="272">
        <v>2</v>
      </c>
      <c r="N43" s="272">
        <v>11</v>
      </c>
      <c r="O43" s="272">
        <v>3</v>
      </c>
      <c r="P43" s="272">
        <v>0</v>
      </c>
      <c r="Q43" s="278">
        <v>0.67</v>
      </c>
      <c r="R43" s="272">
        <v>1</v>
      </c>
      <c r="S43" s="279">
        <v>3.8180000000000001</v>
      </c>
      <c r="T43" s="279">
        <v>0.6</v>
      </c>
      <c r="U43" s="279">
        <v>0.52400000000000002</v>
      </c>
    </row>
    <row r="44" spans="2:21">
      <c r="B44" s="272">
        <v>7</v>
      </c>
      <c r="C44" s="272" t="s">
        <v>398</v>
      </c>
      <c r="D44" s="272">
        <v>4</v>
      </c>
      <c r="E44" s="272">
        <v>0</v>
      </c>
      <c r="F44" s="272">
        <v>1</v>
      </c>
      <c r="G44" s="272">
        <v>0</v>
      </c>
      <c r="H44" s="272">
        <v>0</v>
      </c>
      <c r="I44" s="278">
        <v>10.33</v>
      </c>
      <c r="J44" s="272">
        <v>29</v>
      </c>
      <c r="K44" s="272">
        <v>23</v>
      </c>
      <c r="L44" s="278">
        <v>16.14</v>
      </c>
      <c r="M44" s="272">
        <v>4</v>
      </c>
      <c r="N44" s="272">
        <v>32</v>
      </c>
      <c r="O44" s="272">
        <v>5</v>
      </c>
      <c r="P44" s="272">
        <v>0</v>
      </c>
      <c r="Q44" s="278">
        <v>0.8</v>
      </c>
      <c r="R44" s="272">
        <v>3</v>
      </c>
      <c r="S44" s="279">
        <v>3.581</v>
      </c>
      <c r="T44" s="279">
        <v>0.55600000000000005</v>
      </c>
      <c r="U44" s="279">
        <v>0.50800000000000001</v>
      </c>
    </row>
    <row r="45" spans="2:21" ht="19.7" thickBot="1">
      <c r="B45" s="272">
        <v>36</v>
      </c>
      <c r="C45" s="272" t="s">
        <v>403</v>
      </c>
      <c r="D45" s="272">
        <v>5</v>
      </c>
      <c r="E45" s="272">
        <v>0</v>
      </c>
      <c r="F45" s="272">
        <v>1</v>
      </c>
      <c r="G45" s="272">
        <v>0</v>
      </c>
      <c r="H45" s="272">
        <v>0</v>
      </c>
      <c r="I45" s="278">
        <v>2.67</v>
      </c>
      <c r="J45" s="272">
        <v>20</v>
      </c>
      <c r="K45" s="272">
        <v>18</v>
      </c>
      <c r="L45" s="278">
        <v>47.25</v>
      </c>
      <c r="M45" s="272">
        <v>3</v>
      </c>
      <c r="N45" s="272">
        <v>8</v>
      </c>
      <c r="O45" s="272">
        <v>12</v>
      </c>
      <c r="P45" s="272">
        <v>0</v>
      </c>
      <c r="Q45" s="278">
        <v>0.25</v>
      </c>
      <c r="R45" s="272">
        <v>3</v>
      </c>
      <c r="S45" s="279">
        <v>7.5</v>
      </c>
      <c r="T45" s="279">
        <v>0.71899999999999997</v>
      </c>
      <c r="U45" s="279">
        <v>0.47099999999999997</v>
      </c>
    </row>
    <row r="46" spans="2:21" ht="19.7" thickTop="1">
      <c r="B46" s="332"/>
      <c r="C46" s="332" t="s">
        <v>355</v>
      </c>
      <c r="D46" s="332">
        <v>9</v>
      </c>
      <c r="E46" s="332">
        <v>3</v>
      </c>
      <c r="F46" s="332">
        <v>6</v>
      </c>
      <c r="G46" s="332">
        <v>0</v>
      </c>
      <c r="H46" s="332">
        <v>1</v>
      </c>
      <c r="I46" s="381">
        <v>55</v>
      </c>
      <c r="J46" s="332">
        <v>142</v>
      </c>
      <c r="K46" s="332">
        <v>106</v>
      </c>
      <c r="L46" s="381">
        <v>13.366568914956011</v>
      </c>
      <c r="M46" s="332">
        <v>39</v>
      </c>
      <c r="N46" s="332">
        <v>135</v>
      </c>
      <c r="O46" s="332">
        <v>56</v>
      </c>
      <c r="P46" s="332">
        <v>0</v>
      </c>
      <c r="Q46" s="381">
        <v>0.6964285714285714</v>
      </c>
      <c r="R46" s="332">
        <v>15</v>
      </c>
      <c r="S46" s="333">
        <v>3.4727272727272731</v>
      </c>
      <c r="T46" s="333">
        <v>0.54353562005277045</v>
      </c>
      <c r="U46" s="333">
        <v>0.44117647058823528</v>
      </c>
    </row>
    <row r="47" spans="2:21">
      <c r="B47" s="272"/>
      <c r="D47" s="272"/>
      <c r="E47" s="272"/>
      <c r="F47" s="272"/>
      <c r="G47" s="272"/>
      <c r="I47" s="278"/>
      <c r="J47" s="272"/>
      <c r="K47" s="272"/>
      <c r="L47" s="278"/>
      <c r="M47" s="272"/>
      <c r="N47" s="272"/>
      <c r="O47" s="272"/>
      <c r="P47" s="272"/>
      <c r="Q47" s="278"/>
      <c r="R47" s="272"/>
      <c r="S47" s="279"/>
      <c r="T47" s="279"/>
      <c r="U47" s="279"/>
    </row>
    <row r="48" spans="2:21">
      <c r="B48" s="272"/>
      <c r="D48" s="272"/>
      <c r="E48" s="272"/>
      <c r="F48" s="272"/>
      <c r="G48" s="272"/>
      <c r="I48" s="278"/>
      <c r="J48" s="272"/>
      <c r="K48" s="272"/>
      <c r="L48" s="278"/>
      <c r="M48" s="272"/>
      <c r="N48" s="272"/>
      <c r="O48" s="272"/>
      <c r="P48" s="272"/>
      <c r="Q48" s="278"/>
      <c r="R48" s="272"/>
      <c r="S48" s="279"/>
      <c r="T48" s="279"/>
      <c r="U48" s="279"/>
    </row>
    <row r="49" spans="2:21">
      <c r="B49" s="272"/>
      <c r="D49" s="272"/>
      <c r="E49" s="272"/>
      <c r="F49" s="272"/>
      <c r="G49" s="272"/>
      <c r="I49" s="278"/>
      <c r="J49" s="272"/>
      <c r="K49" s="272"/>
      <c r="L49" s="278"/>
      <c r="M49" s="272"/>
      <c r="N49" s="272"/>
      <c r="O49" s="272"/>
      <c r="P49" s="272"/>
      <c r="Q49" s="278"/>
      <c r="R49" s="272"/>
      <c r="S49" s="279"/>
      <c r="T49" s="279"/>
      <c r="U49" s="279"/>
    </row>
    <row r="50" spans="2:21">
      <c r="B50" s="272"/>
      <c r="D50" s="272"/>
      <c r="E50" s="272"/>
      <c r="F50" s="272"/>
      <c r="G50" s="272"/>
      <c r="I50" s="278"/>
      <c r="J50" s="272"/>
      <c r="K50" s="272"/>
      <c r="L50" s="278"/>
      <c r="M50" s="272"/>
      <c r="N50" s="272"/>
      <c r="O50" s="272"/>
      <c r="P50" s="272"/>
      <c r="Q50" s="278"/>
      <c r="R50" s="272"/>
      <c r="S50" s="279"/>
      <c r="T50" s="279"/>
      <c r="U50" s="279"/>
    </row>
  </sheetData>
  <mergeCells count="3">
    <mergeCell ref="B2:U2"/>
    <mergeCell ref="B17:U17"/>
    <mergeCell ref="B33:U3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tabSelected="1" zoomScale="85" zoomScaleNormal="85" workbookViewId="0"/>
  </sheetViews>
  <sheetFormatPr defaultColWidth="8.875" defaultRowHeight="19.05"/>
  <cols>
    <col min="1" max="1" width="8.875" style="272"/>
    <col min="2" max="2" width="6.875" style="272" customWidth="1"/>
    <col min="3" max="3" width="8.875" style="272"/>
    <col min="4" max="4" width="9.25" style="272" bestFit="1" customWidth="1"/>
    <col min="5" max="5" width="19.875" style="272" bestFit="1" customWidth="1"/>
    <col min="6" max="6" width="9.25" style="272" customWidth="1"/>
    <col min="7" max="8" width="7.25" style="272" customWidth="1"/>
    <col min="9" max="10" width="9.25" style="272" customWidth="1"/>
    <col min="11" max="11" width="10" style="272" customWidth="1"/>
    <col min="12" max="13" width="9.25" style="272" customWidth="1"/>
    <col min="14" max="14" width="11" style="265" bestFit="1" customWidth="1"/>
    <col min="15" max="16" width="9.25" style="272" customWidth="1"/>
    <col min="17" max="17" width="6.75" style="272" customWidth="1"/>
    <col min="18" max="18" width="11.875" style="272" customWidth="1"/>
    <col min="19" max="19" width="13" style="272" customWidth="1"/>
    <col min="20" max="21" width="15.25" style="272" customWidth="1"/>
    <col min="22" max="22" width="11.875" style="272" customWidth="1"/>
    <col min="23" max="23" width="11.875" style="272" bestFit="1" customWidth="1"/>
    <col min="24" max="16384" width="8.875" style="272"/>
  </cols>
  <sheetData>
    <row r="2" spans="2:24">
      <c r="D2" s="445" t="s">
        <v>370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3" spans="2:24">
      <c r="D3" s="409"/>
      <c r="E3" s="409"/>
      <c r="F3" s="409"/>
      <c r="G3" s="409" t="s">
        <v>391</v>
      </c>
      <c r="H3" s="409"/>
      <c r="I3" s="409" t="s">
        <v>391</v>
      </c>
      <c r="J3" s="409" t="s">
        <v>391</v>
      </c>
      <c r="K3" s="409" t="s">
        <v>391</v>
      </c>
      <c r="L3" s="409"/>
      <c r="M3" s="409"/>
      <c r="N3" s="409" t="s">
        <v>390</v>
      </c>
      <c r="O3" s="409" t="s">
        <v>391</v>
      </c>
      <c r="P3" s="409"/>
      <c r="Q3" s="409"/>
      <c r="R3" s="409"/>
      <c r="S3" s="409" t="s">
        <v>391</v>
      </c>
      <c r="T3" s="409"/>
      <c r="U3" s="409" t="s">
        <v>390</v>
      </c>
      <c r="V3" s="409" t="s">
        <v>390</v>
      </c>
      <c r="W3" s="409" t="s">
        <v>390</v>
      </c>
    </row>
    <row r="4" spans="2:24"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</row>
    <row r="5" spans="2:24">
      <c r="C5" s="148" t="s">
        <v>65</v>
      </c>
      <c r="D5" s="148" t="s">
        <v>6</v>
      </c>
      <c r="E5" s="148" t="s">
        <v>7</v>
      </c>
      <c r="F5" s="148" t="s">
        <v>66</v>
      </c>
      <c r="G5" s="288" t="s">
        <v>67</v>
      </c>
      <c r="H5" s="148" t="s">
        <v>68</v>
      </c>
      <c r="I5" s="289" t="s">
        <v>126</v>
      </c>
      <c r="J5" s="288" t="s">
        <v>353</v>
      </c>
      <c r="K5" s="288" t="s">
        <v>127</v>
      </c>
      <c r="L5" s="288" t="s">
        <v>82</v>
      </c>
      <c r="M5" s="288" t="s">
        <v>128</v>
      </c>
      <c r="N5" s="288" t="s">
        <v>129</v>
      </c>
      <c r="O5" s="288" t="s">
        <v>130</v>
      </c>
      <c r="P5" s="148" t="s">
        <v>83</v>
      </c>
      <c r="Q5" s="148" t="s">
        <v>1</v>
      </c>
      <c r="R5" s="148" t="s">
        <v>131</v>
      </c>
      <c r="S5" s="148" t="s">
        <v>132</v>
      </c>
      <c r="T5" s="148" t="s">
        <v>133</v>
      </c>
      <c r="U5" s="148" t="s">
        <v>134</v>
      </c>
      <c r="V5" s="148" t="s">
        <v>95</v>
      </c>
      <c r="W5" s="290" t="s">
        <v>135</v>
      </c>
    </row>
    <row r="6" spans="2:24" ht="18" customHeight="1">
      <c r="B6" s="272">
        <v>1</v>
      </c>
      <c r="C6" s="385" t="s">
        <v>0</v>
      </c>
      <c r="D6" s="268">
        <v>23</v>
      </c>
      <c r="E6" s="268" t="s">
        <v>354</v>
      </c>
      <c r="F6" s="268">
        <v>3</v>
      </c>
      <c r="G6" s="268">
        <v>0</v>
      </c>
      <c r="H6" s="268">
        <v>1</v>
      </c>
      <c r="I6" s="268">
        <v>2</v>
      </c>
      <c r="J6" s="268">
        <v>0</v>
      </c>
      <c r="K6" s="277">
        <v>9</v>
      </c>
      <c r="L6" s="268">
        <v>18</v>
      </c>
      <c r="M6" s="268">
        <v>5</v>
      </c>
      <c r="N6" s="259">
        <v>4.26</v>
      </c>
      <c r="O6" s="268">
        <v>7</v>
      </c>
      <c r="P6" s="268">
        <v>20</v>
      </c>
      <c r="Q6" s="268">
        <v>3</v>
      </c>
      <c r="R6" s="268">
        <v>0</v>
      </c>
      <c r="S6" s="277">
        <v>2.33</v>
      </c>
      <c r="T6" s="268">
        <v>1</v>
      </c>
      <c r="U6" s="259">
        <v>2.556</v>
      </c>
      <c r="V6" s="259">
        <v>0.42099999999999999</v>
      </c>
      <c r="W6" s="259">
        <v>0.377</v>
      </c>
      <c r="X6" s="218"/>
    </row>
    <row r="7" spans="2:24" s="281" customFormat="1" ht="18" customHeight="1">
      <c r="B7" s="272">
        <v>2</v>
      </c>
      <c r="C7" s="385" t="s">
        <v>0</v>
      </c>
      <c r="D7" s="268">
        <v>42</v>
      </c>
      <c r="E7" s="268" t="s">
        <v>417</v>
      </c>
      <c r="F7" s="268">
        <v>9</v>
      </c>
      <c r="G7" s="268">
        <v>3</v>
      </c>
      <c r="H7" s="268">
        <v>2</v>
      </c>
      <c r="I7" s="268">
        <v>0</v>
      </c>
      <c r="J7" s="268">
        <v>0</v>
      </c>
      <c r="K7" s="277">
        <v>28.33</v>
      </c>
      <c r="L7" s="268">
        <v>60</v>
      </c>
      <c r="M7" s="268">
        <v>35</v>
      </c>
      <c r="N7" s="259">
        <v>8.51</v>
      </c>
      <c r="O7" s="268">
        <v>13</v>
      </c>
      <c r="P7" s="268">
        <v>57</v>
      </c>
      <c r="Q7" s="268">
        <v>20</v>
      </c>
      <c r="R7" s="268">
        <v>0</v>
      </c>
      <c r="S7" s="277">
        <v>0.65</v>
      </c>
      <c r="T7" s="268">
        <v>4</v>
      </c>
      <c r="U7" s="259">
        <v>2.718</v>
      </c>
      <c r="V7" s="259">
        <v>0.45</v>
      </c>
      <c r="W7" s="259">
        <v>0.37</v>
      </c>
      <c r="X7" s="272"/>
    </row>
    <row r="8" spans="2:24" ht="18" customHeight="1">
      <c r="B8" s="272">
        <v>3</v>
      </c>
      <c r="C8" s="385" t="s">
        <v>0</v>
      </c>
      <c r="D8" s="268">
        <v>24</v>
      </c>
      <c r="E8" s="268" t="s">
        <v>357</v>
      </c>
      <c r="F8" s="268">
        <v>7</v>
      </c>
      <c r="G8" s="268">
        <v>0</v>
      </c>
      <c r="H8" s="268">
        <v>1</v>
      </c>
      <c r="I8" s="268">
        <v>0</v>
      </c>
      <c r="J8" s="268">
        <v>0</v>
      </c>
      <c r="K8" s="277">
        <v>16.329999999999998</v>
      </c>
      <c r="L8" s="268">
        <v>33</v>
      </c>
      <c r="M8" s="268">
        <v>25</v>
      </c>
      <c r="N8" s="259">
        <v>12.24</v>
      </c>
      <c r="O8" s="268">
        <v>23</v>
      </c>
      <c r="P8" s="268">
        <v>28</v>
      </c>
      <c r="Q8" s="268">
        <v>35</v>
      </c>
      <c r="R8" s="268">
        <v>0</v>
      </c>
      <c r="S8" s="277">
        <v>0.66</v>
      </c>
      <c r="T8" s="268">
        <v>1</v>
      </c>
      <c r="U8" s="259">
        <v>3.8570000000000002</v>
      </c>
      <c r="V8" s="259">
        <v>0.56100000000000005</v>
      </c>
      <c r="W8" s="259">
        <v>0.35899999999999999</v>
      </c>
      <c r="X8" s="337"/>
    </row>
    <row r="9" spans="2:24">
      <c r="B9" s="281">
        <v>4</v>
      </c>
      <c r="C9" s="385" t="s">
        <v>0</v>
      </c>
      <c r="D9" s="268">
        <v>9</v>
      </c>
      <c r="E9" s="268" t="s">
        <v>412</v>
      </c>
      <c r="F9" s="268">
        <v>2</v>
      </c>
      <c r="G9" s="268">
        <v>0</v>
      </c>
      <c r="H9" s="268">
        <v>0</v>
      </c>
      <c r="I9" s="268">
        <v>0</v>
      </c>
      <c r="J9" s="268">
        <v>0</v>
      </c>
      <c r="K9" s="277">
        <v>3.67</v>
      </c>
      <c r="L9" s="268">
        <v>21</v>
      </c>
      <c r="M9" s="268">
        <v>10</v>
      </c>
      <c r="N9" s="259">
        <v>13.64</v>
      </c>
      <c r="O9" s="268">
        <v>2</v>
      </c>
      <c r="P9" s="268">
        <v>13</v>
      </c>
      <c r="Q9" s="268">
        <v>12</v>
      </c>
      <c r="R9" s="268">
        <v>0</v>
      </c>
      <c r="S9" s="277">
        <v>0.17</v>
      </c>
      <c r="T9" s="268">
        <v>1</v>
      </c>
      <c r="U9" s="259">
        <v>6.8179999999999996</v>
      </c>
      <c r="V9" s="259">
        <v>0.68400000000000005</v>
      </c>
      <c r="W9" s="259">
        <v>0.52</v>
      </c>
    </row>
    <row r="10" spans="2:24">
      <c r="B10" s="272">
        <v>5</v>
      </c>
      <c r="C10" s="385" t="s">
        <v>0</v>
      </c>
      <c r="D10" s="268">
        <v>61</v>
      </c>
      <c r="E10" s="268" t="s">
        <v>416</v>
      </c>
      <c r="F10" s="268">
        <v>1</v>
      </c>
      <c r="G10" s="268">
        <v>0</v>
      </c>
      <c r="H10" s="268">
        <v>0</v>
      </c>
      <c r="I10" s="268">
        <v>0</v>
      </c>
      <c r="J10" s="268">
        <v>0</v>
      </c>
      <c r="K10" s="277">
        <v>1.67</v>
      </c>
      <c r="L10" s="268">
        <v>7</v>
      </c>
      <c r="M10" s="268">
        <v>4</v>
      </c>
      <c r="N10" s="259">
        <v>16.8</v>
      </c>
      <c r="O10" s="268">
        <v>2</v>
      </c>
      <c r="P10" s="268">
        <v>7</v>
      </c>
      <c r="Q10" s="268">
        <v>2</v>
      </c>
      <c r="R10" s="268">
        <v>0</v>
      </c>
      <c r="S10" s="277">
        <v>1</v>
      </c>
      <c r="T10" s="268">
        <v>0</v>
      </c>
      <c r="U10" s="259">
        <v>5.4</v>
      </c>
      <c r="V10" s="259">
        <v>0.64300000000000002</v>
      </c>
      <c r="W10" s="259">
        <v>0.58299999999999996</v>
      </c>
    </row>
    <row r="11" spans="2:24">
      <c r="B11" s="272">
        <v>6</v>
      </c>
      <c r="C11" s="385" t="s">
        <v>0</v>
      </c>
      <c r="D11" s="268">
        <v>47</v>
      </c>
      <c r="E11" s="268" t="s">
        <v>356</v>
      </c>
      <c r="F11" s="268">
        <v>1</v>
      </c>
      <c r="G11" s="268">
        <v>0</v>
      </c>
      <c r="H11" s="268">
        <v>0</v>
      </c>
      <c r="I11" s="268">
        <v>0</v>
      </c>
      <c r="J11" s="268">
        <v>0</v>
      </c>
      <c r="K11" s="277">
        <v>1</v>
      </c>
      <c r="L11" s="268">
        <v>10</v>
      </c>
      <c r="M11" s="268">
        <v>4</v>
      </c>
      <c r="N11" s="259">
        <v>20</v>
      </c>
      <c r="O11" s="268">
        <v>1</v>
      </c>
      <c r="P11" s="268">
        <v>6</v>
      </c>
      <c r="Q11" s="268">
        <v>3</v>
      </c>
      <c r="R11" s="268">
        <v>0</v>
      </c>
      <c r="S11" s="277">
        <v>0.33</v>
      </c>
      <c r="T11" s="268">
        <v>1</v>
      </c>
      <c r="U11" s="259">
        <v>9</v>
      </c>
      <c r="V11" s="259">
        <v>0.71399999999999997</v>
      </c>
      <c r="W11" s="259">
        <v>0.6</v>
      </c>
      <c r="X11" s="337"/>
    </row>
    <row r="12" spans="2:24">
      <c r="B12" s="272">
        <v>7</v>
      </c>
      <c r="C12" s="385" t="s">
        <v>0</v>
      </c>
      <c r="D12" s="268">
        <v>5</v>
      </c>
      <c r="E12" s="268" t="s">
        <v>410</v>
      </c>
      <c r="F12" s="268">
        <v>4</v>
      </c>
      <c r="G12" s="268">
        <v>1</v>
      </c>
      <c r="H12" s="268">
        <v>1</v>
      </c>
      <c r="I12" s="268">
        <v>1</v>
      </c>
      <c r="J12" s="268">
        <v>0</v>
      </c>
      <c r="K12" s="277">
        <v>4</v>
      </c>
      <c r="L12" s="268">
        <v>14</v>
      </c>
      <c r="M12" s="268">
        <v>13</v>
      </c>
      <c r="N12" s="259">
        <v>24.38</v>
      </c>
      <c r="O12" s="268">
        <v>3</v>
      </c>
      <c r="P12" s="268">
        <v>16</v>
      </c>
      <c r="Q12" s="268">
        <v>4</v>
      </c>
      <c r="R12" s="268">
        <v>0</v>
      </c>
      <c r="S12" s="277">
        <v>0.75</v>
      </c>
      <c r="T12" s="268">
        <v>1</v>
      </c>
      <c r="U12" s="259">
        <v>5</v>
      </c>
      <c r="V12" s="259">
        <v>0.63600000000000001</v>
      </c>
      <c r="W12" s="259">
        <v>0.57099999999999995</v>
      </c>
    </row>
    <row r="13" spans="2:24">
      <c r="B13" s="281">
        <v>8</v>
      </c>
      <c r="C13" s="385" t="s">
        <v>0</v>
      </c>
      <c r="D13" s="268">
        <v>2</v>
      </c>
      <c r="E13" s="268" t="s">
        <v>414</v>
      </c>
      <c r="F13" s="268">
        <v>1</v>
      </c>
      <c r="G13" s="268">
        <v>0</v>
      </c>
      <c r="H13" s="268">
        <v>1</v>
      </c>
      <c r="I13" s="268">
        <v>0</v>
      </c>
      <c r="J13" s="268">
        <v>0</v>
      </c>
      <c r="K13" s="277">
        <v>0.33</v>
      </c>
      <c r="L13" s="268">
        <v>14</v>
      </c>
      <c r="M13" s="268">
        <v>12</v>
      </c>
      <c r="N13" s="259">
        <v>180</v>
      </c>
      <c r="O13" s="268">
        <v>1</v>
      </c>
      <c r="P13" s="268">
        <v>2</v>
      </c>
      <c r="Q13" s="268">
        <v>11</v>
      </c>
      <c r="R13" s="268">
        <v>0</v>
      </c>
      <c r="S13" s="277">
        <v>0.09</v>
      </c>
      <c r="T13" s="268">
        <v>0</v>
      </c>
      <c r="U13" s="259">
        <v>39</v>
      </c>
      <c r="V13" s="259">
        <v>0.86699999999999999</v>
      </c>
      <c r="W13" s="259">
        <v>0.5</v>
      </c>
    </row>
    <row r="14" spans="2:24">
      <c r="B14" s="272">
        <v>9</v>
      </c>
      <c r="C14" s="385" t="s">
        <v>1</v>
      </c>
      <c r="D14" s="268">
        <v>26</v>
      </c>
      <c r="E14" s="268" t="s">
        <v>368</v>
      </c>
      <c r="F14" s="268">
        <v>2</v>
      </c>
      <c r="G14" s="268">
        <v>1</v>
      </c>
      <c r="H14" s="268">
        <v>0</v>
      </c>
      <c r="I14" s="268">
        <v>0</v>
      </c>
      <c r="J14" s="268">
        <v>0</v>
      </c>
      <c r="K14" s="277">
        <v>5</v>
      </c>
      <c r="L14" s="268">
        <v>1</v>
      </c>
      <c r="M14" s="268">
        <v>1</v>
      </c>
      <c r="N14" s="259">
        <v>1.4</v>
      </c>
      <c r="O14" s="268">
        <v>4</v>
      </c>
      <c r="P14" s="268">
        <v>4</v>
      </c>
      <c r="Q14" s="268">
        <v>1</v>
      </c>
      <c r="R14" s="268">
        <v>0</v>
      </c>
      <c r="S14" s="277">
        <v>4</v>
      </c>
      <c r="T14" s="268">
        <v>0</v>
      </c>
      <c r="U14" s="259">
        <v>1</v>
      </c>
      <c r="V14" s="259">
        <v>0.26300000000000001</v>
      </c>
      <c r="W14" s="259">
        <v>0.222</v>
      </c>
    </row>
    <row r="15" spans="2:24" s="219" customFormat="1">
      <c r="B15" s="272">
        <v>10</v>
      </c>
      <c r="C15" s="385" t="s">
        <v>1</v>
      </c>
      <c r="D15" s="268">
        <v>24</v>
      </c>
      <c r="E15" s="268" t="s">
        <v>366</v>
      </c>
      <c r="F15" s="268">
        <v>1</v>
      </c>
      <c r="G15" s="268">
        <v>1</v>
      </c>
      <c r="H15" s="268">
        <v>0</v>
      </c>
      <c r="I15" s="268">
        <v>0</v>
      </c>
      <c r="J15" s="268">
        <v>0</v>
      </c>
      <c r="K15" s="277">
        <v>3.33</v>
      </c>
      <c r="L15" s="268">
        <v>8</v>
      </c>
      <c r="M15" s="268">
        <v>2</v>
      </c>
      <c r="N15" s="259">
        <v>3</v>
      </c>
      <c r="O15" s="268">
        <v>2</v>
      </c>
      <c r="P15" s="268">
        <v>5</v>
      </c>
      <c r="Q15" s="268">
        <v>1</v>
      </c>
      <c r="R15" s="268">
        <v>0</v>
      </c>
      <c r="S15" s="277">
        <v>2</v>
      </c>
      <c r="T15" s="268">
        <v>3</v>
      </c>
      <c r="U15" s="259">
        <v>1.8</v>
      </c>
      <c r="V15" s="259">
        <v>0.42899999999999999</v>
      </c>
      <c r="W15" s="259">
        <v>0.313</v>
      </c>
      <c r="X15" s="272"/>
    </row>
    <row r="16" spans="2:24">
      <c r="B16" s="272">
        <v>11</v>
      </c>
      <c r="C16" s="385" t="s">
        <v>1</v>
      </c>
      <c r="D16" s="268">
        <v>29</v>
      </c>
      <c r="E16" s="268" t="s">
        <v>420</v>
      </c>
      <c r="F16" s="268">
        <v>5</v>
      </c>
      <c r="G16" s="268">
        <v>1</v>
      </c>
      <c r="H16" s="268">
        <v>1</v>
      </c>
      <c r="I16" s="268">
        <v>0</v>
      </c>
      <c r="J16" s="268">
        <v>0</v>
      </c>
      <c r="K16" s="277">
        <v>15.33</v>
      </c>
      <c r="L16" s="268">
        <v>24</v>
      </c>
      <c r="M16" s="268">
        <v>7</v>
      </c>
      <c r="N16" s="259">
        <v>3.29</v>
      </c>
      <c r="O16" s="268">
        <v>26</v>
      </c>
      <c r="P16" s="268">
        <v>20</v>
      </c>
      <c r="Q16" s="268">
        <v>9</v>
      </c>
      <c r="R16" s="268">
        <v>2</v>
      </c>
      <c r="S16" s="277">
        <v>2.89</v>
      </c>
      <c r="T16" s="268">
        <v>2</v>
      </c>
      <c r="U16" s="259">
        <v>1.891</v>
      </c>
      <c r="V16" s="259">
        <v>0.34799999999999998</v>
      </c>
      <c r="W16" s="259">
        <v>0.25600000000000001</v>
      </c>
    </row>
    <row r="17" spans="2:24">
      <c r="B17" s="281">
        <v>12</v>
      </c>
      <c r="C17" s="385" t="s">
        <v>1</v>
      </c>
      <c r="D17" s="268">
        <v>6</v>
      </c>
      <c r="E17" s="268" t="s">
        <v>364</v>
      </c>
      <c r="F17" s="268">
        <v>5</v>
      </c>
      <c r="G17" s="268">
        <v>3</v>
      </c>
      <c r="H17" s="268">
        <v>0</v>
      </c>
      <c r="I17" s="268">
        <v>1</v>
      </c>
      <c r="J17" s="268">
        <v>0</v>
      </c>
      <c r="K17" s="277">
        <v>11.67</v>
      </c>
      <c r="L17" s="268">
        <v>12</v>
      </c>
      <c r="M17" s="268">
        <v>9</v>
      </c>
      <c r="N17" s="259">
        <v>4.47</v>
      </c>
      <c r="O17" s="268">
        <v>24</v>
      </c>
      <c r="P17" s="268">
        <v>6</v>
      </c>
      <c r="Q17" s="268">
        <v>13</v>
      </c>
      <c r="R17" s="268">
        <v>0</v>
      </c>
      <c r="S17" s="277">
        <v>1.85</v>
      </c>
      <c r="T17" s="268">
        <v>2</v>
      </c>
      <c r="U17" s="259">
        <v>1.629</v>
      </c>
      <c r="V17" s="259">
        <v>0.35</v>
      </c>
      <c r="W17" s="259">
        <v>0.13300000000000001</v>
      </c>
    </row>
    <row r="18" spans="2:24">
      <c r="B18" s="272">
        <v>13</v>
      </c>
      <c r="C18" s="385" t="s">
        <v>1</v>
      </c>
      <c r="D18" s="268">
        <v>42</v>
      </c>
      <c r="E18" s="268" t="s">
        <v>367</v>
      </c>
      <c r="F18" s="268">
        <v>2</v>
      </c>
      <c r="G18" s="268">
        <v>0</v>
      </c>
      <c r="H18" s="268">
        <v>0</v>
      </c>
      <c r="I18" s="268">
        <v>1</v>
      </c>
      <c r="J18" s="268">
        <v>0</v>
      </c>
      <c r="K18" s="277">
        <v>1.67</v>
      </c>
      <c r="L18" s="268">
        <v>2</v>
      </c>
      <c r="M18" s="268">
        <v>2</v>
      </c>
      <c r="N18" s="259">
        <v>6</v>
      </c>
      <c r="O18" s="268">
        <v>0</v>
      </c>
      <c r="P18" s="268">
        <v>3</v>
      </c>
      <c r="Q18" s="268">
        <v>0</v>
      </c>
      <c r="R18" s="268">
        <v>0</v>
      </c>
      <c r="S18" s="277">
        <v>0</v>
      </c>
      <c r="T18" s="268">
        <v>0</v>
      </c>
      <c r="U18" s="259">
        <v>1.8</v>
      </c>
      <c r="V18" s="259">
        <v>0.42899999999999999</v>
      </c>
      <c r="W18" s="259">
        <v>0.42899999999999999</v>
      </c>
    </row>
    <row r="19" spans="2:24">
      <c r="B19" s="272">
        <v>14</v>
      </c>
      <c r="C19" s="385" t="s">
        <v>1</v>
      </c>
      <c r="D19" s="268">
        <v>2</v>
      </c>
      <c r="E19" s="268" t="s">
        <v>365</v>
      </c>
      <c r="F19" s="268">
        <v>3</v>
      </c>
      <c r="G19" s="268">
        <v>1</v>
      </c>
      <c r="H19" s="268">
        <v>1</v>
      </c>
      <c r="I19" s="268">
        <v>0</v>
      </c>
      <c r="J19" s="268">
        <v>0</v>
      </c>
      <c r="K19" s="277">
        <v>11</v>
      </c>
      <c r="L19" s="268">
        <v>23</v>
      </c>
      <c r="M19" s="268">
        <v>13</v>
      </c>
      <c r="N19" s="259">
        <v>8.27</v>
      </c>
      <c r="O19" s="268">
        <v>11</v>
      </c>
      <c r="P19" s="268">
        <v>25</v>
      </c>
      <c r="Q19" s="268">
        <v>4</v>
      </c>
      <c r="R19" s="268">
        <v>0</v>
      </c>
      <c r="S19" s="277">
        <v>2.75</v>
      </c>
      <c r="T19" s="268">
        <v>0</v>
      </c>
      <c r="U19" s="259">
        <v>2.6360000000000001</v>
      </c>
      <c r="V19" s="259">
        <v>0.439</v>
      </c>
      <c r="W19" s="259">
        <v>0.40300000000000002</v>
      </c>
    </row>
    <row r="20" spans="2:24">
      <c r="B20" s="272">
        <v>15</v>
      </c>
      <c r="C20" s="385" t="s">
        <v>1</v>
      </c>
      <c r="D20" s="268">
        <v>31</v>
      </c>
      <c r="E20" s="268" t="s">
        <v>369</v>
      </c>
      <c r="F20" s="268">
        <v>2</v>
      </c>
      <c r="G20" s="268">
        <v>0</v>
      </c>
      <c r="H20" s="268">
        <v>0</v>
      </c>
      <c r="I20" s="268">
        <v>1</v>
      </c>
      <c r="J20" s="268">
        <v>0</v>
      </c>
      <c r="K20" s="277">
        <v>2</v>
      </c>
      <c r="L20" s="268">
        <v>5</v>
      </c>
      <c r="M20" s="268">
        <v>2</v>
      </c>
      <c r="N20" s="259">
        <v>9</v>
      </c>
      <c r="O20" s="268">
        <v>1</v>
      </c>
      <c r="P20" s="268">
        <v>3</v>
      </c>
      <c r="Q20" s="268">
        <v>1</v>
      </c>
      <c r="R20" s="268">
        <v>0</v>
      </c>
      <c r="S20" s="277">
        <v>1</v>
      </c>
      <c r="T20" s="268">
        <v>0</v>
      </c>
      <c r="U20" s="259">
        <v>2</v>
      </c>
      <c r="V20" s="259">
        <v>0.33300000000000002</v>
      </c>
      <c r="W20" s="259">
        <v>0.27300000000000002</v>
      </c>
      <c r="X20" s="337"/>
    </row>
    <row r="21" spans="2:24">
      <c r="B21" s="281">
        <v>16</v>
      </c>
      <c r="C21" s="385" t="s">
        <v>1</v>
      </c>
      <c r="D21" s="268">
        <v>45</v>
      </c>
      <c r="E21" s="268" t="s">
        <v>424</v>
      </c>
      <c r="F21" s="268">
        <v>2</v>
      </c>
      <c r="G21" s="268">
        <v>0</v>
      </c>
      <c r="H21" s="268">
        <v>0</v>
      </c>
      <c r="I21" s="268">
        <v>0</v>
      </c>
      <c r="J21" s="268">
        <v>0</v>
      </c>
      <c r="K21" s="277">
        <v>1</v>
      </c>
      <c r="L21" s="268">
        <v>7</v>
      </c>
      <c r="M21" s="268">
        <v>5</v>
      </c>
      <c r="N21" s="259">
        <v>25</v>
      </c>
      <c r="O21" s="268">
        <v>3</v>
      </c>
      <c r="P21" s="268">
        <v>1</v>
      </c>
      <c r="Q21" s="268">
        <v>8</v>
      </c>
      <c r="R21" s="268">
        <v>0</v>
      </c>
      <c r="S21" s="277">
        <v>0.38</v>
      </c>
      <c r="T21" s="268">
        <v>0</v>
      </c>
      <c r="U21" s="259">
        <v>9</v>
      </c>
      <c r="V21" s="259">
        <v>0.69199999999999995</v>
      </c>
      <c r="W21" s="259">
        <v>0.2</v>
      </c>
      <c r="X21" s="337"/>
    </row>
    <row r="22" spans="2:24">
      <c r="B22" s="272">
        <v>17</v>
      </c>
      <c r="C22" s="385" t="s">
        <v>1</v>
      </c>
      <c r="D22" s="268">
        <v>35</v>
      </c>
      <c r="E22" s="268" t="s">
        <v>422</v>
      </c>
      <c r="F22" s="268">
        <v>2</v>
      </c>
      <c r="G22" s="268">
        <v>0</v>
      </c>
      <c r="H22" s="268">
        <v>0</v>
      </c>
      <c r="I22" s="268">
        <v>0</v>
      </c>
      <c r="J22" s="268">
        <v>0</v>
      </c>
      <c r="K22" s="277">
        <v>1</v>
      </c>
      <c r="L22" s="268">
        <v>8</v>
      </c>
      <c r="M22" s="268">
        <v>5</v>
      </c>
      <c r="N22" s="259">
        <v>35</v>
      </c>
      <c r="O22" s="268">
        <v>1</v>
      </c>
      <c r="P22" s="268">
        <v>2</v>
      </c>
      <c r="Q22" s="268">
        <v>4</v>
      </c>
      <c r="R22" s="268">
        <v>0</v>
      </c>
      <c r="S22" s="277">
        <v>0.25</v>
      </c>
      <c r="T22" s="268">
        <v>1</v>
      </c>
      <c r="U22" s="259">
        <v>6</v>
      </c>
      <c r="V22" s="259">
        <v>0.63600000000000001</v>
      </c>
      <c r="W22" s="259">
        <v>0.4</v>
      </c>
    </row>
    <row r="23" spans="2:24">
      <c r="B23" s="272">
        <v>18</v>
      </c>
      <c r="C23" s="386" t="s">
        <v>3</v>
      </c>
      <c r="D23" s="269">
        <v>32</v>
      </c>
      <c r="E23" s="269" t="s">
        <v>396</v>
      </c>
      <c r="F23" s="269">
        <v>1</v>
      </c>
      <c r="G23" s="269">
        <v>0</v>
      </c>
      <c r="H23" s="269">
        <v>0</v>
      </c>
      <c r="I23" s="269">
        <v>0</v>
      </c>
      <c r="J23" s="269">
        <v>0</v>
      </c>
      <c r="K23" s="291">
        <v>0</v>
      </c>
      <c r="L23" s="269">
        <v>2</v>
      </c>
      <c r="M23" s="269">
        <v>2</v>
      </c>
      <c r="N23" s="270">
        <v>0</v>
      </c>
      <c r="O23" s="269">
        <v>0</v>
      </c>
      <c r="P23" s="269">
        <v>0</v>
      </c>
      <c r="Q23" s="269">
        <v>2</v>
      </c>
      <c r="R23" s="269">
        <v>0</v>
      </c>
      <c r="S23" s="291">
        <v>0</v>
      </c>
      <c r="T23" s="269">
        <v>0</v>
      </c>
      <c r="U23" s="270">
        <v>0</v>
      </c>
      <c r="V23" s="270">
        <v>1</v>
      </c>
      <c r="W23" s="270">
        <v>0</v>
      </c>
    </row>
    <row r="24" spans="2:24">
      <c r="B24" s="272">
        <v>19</v>
      </c>
      <c r="C24" s="386" t="s">
        <v>3</v>
      </c>
      <c r="D24" s="269">
        <v>6</v>
      </c>
      <c r="E24" s="269" t="s">
        <v>394</v>
      </c>
      <c r="F24" s="269">
        <v>7</v>
      </c>
      <c r="G24" s="269">
        <v>2</v>
      </c>
      <c r="H24" s="269">
        <v>2</v>
      </c>
      <c r="I24" s="269">
        <v>0</v>
      </c>
      <c r="J24" s="269">
        <v>0</v>
      </c>
      <c r="K24" s="291">
        <v>15.33</v>
      </c>
      <c r="L24" s="269">
        <v>31</v>
      </c>
      <c r="M24" s="269">
        <v>17</v>
      </c>
      <c r="N24" s="270">
        <v>8.24</v>
      </c>
      <c r="O24" s="269">
        <v>12</v>
      </c>
      <c r="P24" s="269">
        <v>31</v>
      </c>
      <c r="Q24" s="269">
        <v>17</v>
      </c>
      <c r="R24" s="269">
        <v>0</v>
      </c>
      <c r="S24" s="291">
        <v>0.71</v>
      </c>
      <c r="T24" s="269">
        <v>3</v>
      </c>
      <c r="U24" s="270">
        <v>3.13</v>
      </c>
      <c r="V24" s="270">
        <v>0.52</v>
      </c>
      <c r="W24" s="270">
        <v>0.39700000000000002</v>
      </c>
    </row>
    <row r="25" spans="2:24">
      <c r="B25" s="281">
        <v>20</v>
      </c>
      <c r="C25" s="386" t="s">
        <v>3</v>
      </c>
      <c r="D25" s="269">
        <v>0</v>
      </c>
      <c r="E25" s="269" t="s">
        <v>392</v>
      </c>
      <c r="F25" s="269">
        <v>6</v>
      </c>
      <c r="G25" s="269">
        <v>1</v>
      </c>
      <c r="H25" s="269">
        <v>1</v>
      </c>
      <c r="I25" s="269">
        <v>0</v>
      </c>
      <c r="J25" s="269">
        <v>1</v>
      </c>
      <c r="K25" s="291">
        <v>13.67</v>
      </c>
      <c r="L25" s="269">
        <v>23</v>
      </c>
      <c r="M25" s="269">
        <v>19</v>
      </c>
      <c r="N25" s="270">
        <v>9.5</v>
      </c>
      <c r="O25" s="269">
        <v>7</v>
      </c>
      <c r="P25" s="269">
        <v>23</v>
      </c>
      <c r="Q25" s="269">
        <v>11</v>
      </c>
      <c r="R25" s="269">
        <v>0</v>
      </c>
      <c r="S25" s="291">
        <v>0.64</v>
      </c>
      <c r="T25" s="269">
        <v>3</v>
      </c>
      <c r="U25" s="270">
        <v>2.488</v>
      </c>
      <c r="V25" s="270">
        <v>0.46300000000000002</v>
      </c>
      <c r="W25" s="270">
        <v>0.35399999999999998</v>
      </c>
    </row>
    <row r="26" spans="2:24">
      <c r="B26" s="272">
        <v>21</v>
      </c>
      <c r="C26" s="386" t="s">
        <v>3</v>
      </c>
      <c r="D26" s="269">
        <v>13</v>
      </c>
      <c r="E26" s="269" t="s">
        <v>404</v>
      </c>
      <c r="F26" s="269">
        <v>2</v>
      </c>
      <c r="G26" s="269">
        <v>0</v>
      </c>
      <c r="H26" s="269">
        <v>0</v>
      </c>
      <c r="I26" s="269">
        <v>0</v>
      </c>
      <c r="J26" s="269">
        <v>0</v>
      </c>
      <c r="K26" s="291">
        <v>4</v>
      </c>
      <c r="L26" s="269">
        <v>12</v>
      </c>
      <c r="M26" s="269">
        <v>6</v>
      </c>
      <c r="N26" s="270">
        <v>10.5</v>
      </c>
      <c r="O26" s="269">
        <v>3</v>
      </c>
      <c r="P26" s="269">
        <v>13</v>
      </c>
      <c r="Q26" s="269">
        <v>3</v>
      </c>
      <c r="R26" s="269">
        <v>0</v>
      </c>
      <c r="S26" s="291">
        <v>1</v>
      </c>
      <c r="T26" s="269">
        <v>0</v>
      </c>
      <c r="U26" s="270">
        <v>4</v>
      </c>
      <c r="V26" s="270">
        <v>0.55200000000000005</v>
      </c>
      <c r="W26" s="270">
        <v>0.5</v>
      </c>
    </row>
    <row r="27" spans="2:24">
      <c r="B27" s="272">
        <v>22</v>
      </c>
      <c r="C27" s="386" t="s">
        <v>3</v>
      </c>
      <c r="D27" s="269">
        <v>31</v>
      </c>
      <c r="E27" s="269" t="s">
        <v>400</v>
      </c>
      <c r="F27" s="269">
        <v>3</v>
      </c>
      <c r="G27" s="269">
        <v>0</v>
      </c>
      <c r="H27" s="269">
        <v>0</v>
      </c>
      <c r="I27" s="269">
        <v>0</v>
      </c>
      <c r="J27" s="269">
        <v>0</v>
      </c>
      <c r="K27" s="291">
        <v>4.33</v>
      </c>
      <c r="L27" s="269">
        <v>13</v>
      </c>
      <c r="M27" s="269">
        <v>10</v>
      </c>
      <c r="N27" s="270">
        <v>14.62</v>
      </c>
      <c r="O27" s="269">
        <v>5</v>
      </c>
      <c r="P27" s="269">
        <v>16</v>
      </c>
      <c r="Q27" s="269">
        <v>1</v>
      </c>
      <c r="R27" s="269">
        <v>0</v>
      </c>
      <c r="S27" s="291">
        <v>5</v>
      </c>
      <c r="T27" s="269">
        <v>1</v>
      </c>
      <c r="U27" s="270">
        <v>3.923</v>
      </c>
      <c r="V27" s="270">
        <v>0.52900000000000003</v>
      </c>
      <c r="W27" s="270">
        <v>0.5</v>
      </c>
    </row>
    <row r="28" spans="2:24">
      <c r="B28" s="272">
        <v>23</v>
      </c>
      <c r="C28" s="386" t="s">
        <v>3</v>
      </c>
      <c r="D28" s="269">
        <v>15</v>
      </c>
      <c r="E28" s="269" t="s">
        <v>395</v>
      </c>
      <c r="F28" s="269">
        <v>1</v>
      </c>
      <c r="G28" s="269">
        <v>0</v>
      </c>
      <c r="H28" s="269">
        <v>1</v>
      </c>
      <c r="I28" s="269">
        <v>0</v>
      </c>
      <c r="J28" s="269">
        <v>0</v>
      </c>
      <c r="K28" s="291">
        <v>1</v>
      </c>
      <c r="L28" s="269">
        <v>3</v>
      </c>
      <c r="M28" s="269">
        <v>3</v>
      </c>
      <c r="N28" s="270">
        <v>15</v>
      </c>
      <c r="O28" s="269">
        <v>3</v>
      </c>
      <c r="P28" s="269">
        <v>1</v>
      </c>
      <c r="Q28" s="269">
        <v>2</v>
      </c>
      <c r="R28" s="269">
        <v>0</v>
      </c>
      <c r="S28" s="291">
        <v>1.5</v>
      </c>
      <c r="T28" s="269">
        <v>1</v>
      </c>
      <c r="U28" s="270">
        <v>3</v>
      </c>
      <c r="V28" s="270">
        <v>0.57099999999999995</v>
      </c>
      <c r="W28" s="270">
        <v>0.25</v>
      </c>
    </row>
    <row r="29" spans="2:24">
      <c r="B29" s="281">
        <v>24</v>
      </c>
      <c r="C29" s="386" t="s">
        <v>3</v>
      </c>
      <c r="D29" s="269">
        <v>3</v>
      </c>
      <c r="E29" s="269" t="s">
        <v>401</v>
      </c>
      <c r="F29" s="269">
        <v>2</v>
      </c>
      <c r="G29" s="269">
        <v>0</v>
      </c>
      <c r="H29" s="269">
        <v>0</v>
      </c>
      <c r="I29" s="269">
        <v>0</v>
      </c>
      <c r="J29" s="269">
        <v>0</v>
      </c>
      <c r="K29" s="291">
        <v>3.67</v>
      </c>
      <c r="L29" s="269">
        <v>9</v>
      </c>
      <c r="M29" s="269">
        <v>8</v>
      </c>
      <c r="N29" s="270">
        <v>15.27</v>
      </c>
      <c r="O29" s="269">
        <v>2</v>
      </c>
      <c r="P29" s="269">
        <v>11</v>
      </c>
      <c r="Q29" s="269">
        <v>3</v>
      </c>
      <c r="R29" s="269">
        <v>0</v>
      </c>
      <c r="S29" s="291">
        <v>0.67</v>
      </c>
      <c r="T29" s="269">
        <v>1</v>
      </c>
      <c r="U29" s="270">
        <v>3.8180000000000001</v>
      </c>
      <c r="V29" s="270">
        <v>0.6</v>
      </c>
      <c r="W29" s="270">
        <v>0.52400000000000002</v>
      </c>
    </row>
    <row r="30" spans="2:24">
      <c r="B30" s="272">
        <v>25</v>
      </c>
      <c r="C30" s="386" t="s">
        <v>3</v>
      </c>
      <c r="D30" s="269">
        <v>7</v>
      </c>
      <c r="E30" s="269" t="s">
        <v>398</v>
      </c>
      <c r="F30" s="269">
        <v>4</v>
      </c>
      <c r="G30" s="269">
        <v>0</v>
      </c>
      <c r="H30" s="269">
        <v>1</v>
      </c>
      <c r="I30" s="269">
        <v>0</v>
      </c>
      <c r="J30" s="269">
        <v>0</v>
      </c>
      <c r="K30" s="291">
        <v>10.33</v>
      </c>
      <c r="L30" s="269">
        <v>29</v>
      </c>
      <c r="M30" s="269">
        <v>23</v>
      </c>
      <c r="N30" s="270">
        <v>16.14</v>
      </c>
      <c r="O30" s="269">
        <v>4</v>
      </c>
      <c r="P30" s="269">
        <v>32</v>
      </c>
      <c r="Q30" s="269">
        <v>5</v>
      </c>
      <c r="R30" s="269">
        <v>0</v>
      </c>
      <c r="S30" s="291">
        <v>0.8</v>
      </c>
      <c r="T30" s="269">
        <v>3</v>
      </c>
      <c r="U30" s="270">
        <v>3.581</v>
      </c>
      <c r="V30" s="270">
        <v>0.55600000000000005</v>
      </c>
      <c r="W30" s="270">
        <v>0.50800000000000001</v>
      </c>
    </row>
    <row r="31" spans="2:24">
      <c r="B31" s="272">
        <v>26</v>
      </c>
      <c r="C31" s="386" t="s">
        <v>3</v>
      </c>
      <c r="D31" s="269">
        <v>36</v>
      </c>
      <c r="E31" s="269" t="s">
        <v>403</v>
      </c>
      <c r="F31" s="269">
        <v>5</v>
      </c>
      <c r="G31" s="269">
        <v>0</v>
      </c>
      <c r="H31" s="269">
        <v>1</v>
      </c>
      <c r="I31" s="269">
        <v>0</v>
      </c>
      <c r="J31" s="269">
        <v>0</v>
      </c>
      <c r="K31" s="269">
        <v>2.67</v>
      </c>
      <c r="L31" s="269">
        <v>20</v>
      </c>
      <c r="M31" s="269">
        <v>18</v>
      </c>
      <c r="N31" s="259">
        <v>47.25</v>
      </c>
      <c r="O31" s="269">
        <v>3</v>
      </c>
      <c r="P31" s="269">
        <v>8</v>
      </c>
      <c r="Q31" s="269">
        <v>12</v>
      </c>
      <c r="R31" s="269">
        <v>0</v>
      </c>
      <c r="S31" s="269">
        <v>0.25</v>
      </c>
      <c r="T31" s="269">
        <v>3</v>
      </c>
      <c r="U31" s="269">
        <v>7.5</v>
      </c>
      <c r="V31" s="269">
        <v>0.71899999999999997</v>
      </c>
      <c r="W31" s="269">
        <v>0.47099999999999997</v>
      </c>
    </row>
    <row r="32" spans="2:24">
      <c r="B32" s="272">
        <v>27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8"/>
      <c r="O32" s="269"/>
      <c r="P32" s="269"/>
      <c r="Q32" s="269"/>
      <c r="R32" s="269"/>
      <c r="S32" s="269"/>
      <c r="T32" s="269"/>
      <c r="U32" s="269"/>
      <c r="V32" s="269"/>
      <c r="W32" s="269"/>
    </row>
    <row r="33" spans="2:23">
      <c r="B33" s="281">
        <v>28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8"/>
      <c r="O33" s="269"/>
      <c r="P33" s="269"/>
      <c r="Q33" s="269"/>
      <c r="R33" s="269"/>
      <c r="S33" s="269"/>
      <c r="T33" s="269"/>
      <c r="U33" s="269"/>
      <c r="V33" s="269"/>
      <c r="W33" s="269"/>
    </row>
    <row r="34" spans="2:23">
      <c r="B34" s="272">
        <v>29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8"/>
      <c r="O34" s="269"/>
      <c r="P34" s="269"/>
      <c r="Q34" s="269"/>
      <c r="R34" s="269"/>
      <c r="S34" s="269"/>
      <c r="T34" s="269"/>
      <c r="U34" s="269"/>
      <c r="V34" s="269"/>
      <c r="W34" s="269"/>
    </row>
    <row r="35" spans="2:23">
      <c r="B35" s="272">
        <v>30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8"/>
      <c r="O35" s="269"/>
      <c r="P35" s="269"/>
      <c r="Q35" s="269"/>
      <c r="R35" s="269"/>
      <c r="S35" s="269"/>
      <c r="T35" s="269"/>
      <c r="U35" s="269"/>
      <c r="V35" s="269"/>
      <c r="W35" s="269"/>
    </row>
    <row r="36" spans="2:23">
      <c r="B36" s="272">
        <v>31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8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2:23">
      <c r="B37" s="281">
        <v>32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8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2:23">
      <c r="B38" s="272">
        <v>33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8"/>
      <c r="O38" s="269"/>
      <c r="P38" s="269"/>
      <c r="Q38" s="269"/>
      <c r="R38" s="269"/>
      <c r="S38" s="269"/>
      <c r="T38" s="269"/>
      <c r="U38" s="269"/>
      <c r="V38" s="269"/>
      <c r="W38" s="269"/>
    </row>
    <row r="39" spans="2:23">
      <c r="B39" s="272">
        <v>34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8"/>
      <c r="O39" s="269"/>
      <c r="P39" s="269"/>
      <c r="Q39" s="269"/>
      <c r="R39" s="269"/>
      <c r="S39" s="269"/>
      <c r="T39" s="269"/>
      <c r="U39" s="269"/>
      <c r="V39" s="269"/>
      <c r="W39" s="269"/>
    </row>
    <row r="40" spans="2:23">
      <c r="B40" s="272">
        <v>35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8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2:23">
      <c r="B41" s="281">
        <v>36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8"/>
      <c r="O41" s="269"/>
      <c r="P41" s="269"/>
      <c r="Q41" s="269"/>
      <c r="R41" s="269"/>
      <c r="S41" s="269"/>
      <c r="T41" s="269"/>
      <c r="U41" s="269"/>
      <c r="V41" s="269"/>
      <c r="W41" s="269"/>
    </row>
    <row r="42" spans="2:23">
      <c r="B42" s="272">
        <v>37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8"/>
      <c r="O42" s="269"/>
      <c r="P42" s="269"/>
      <c r="Q42" s="269"/>
      <c r="R42" s="269"/>
      <c r="S42" s="269"/>
      <c r="T42" s="269"/>
      <c r="U42" s="269"/>
      <c r="V42" s="269"/>
      <c r="W42" s="269"/>
    </row>
    <row r="43" spans="2:23">
      <c r="B43" s="272">
        <v>38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8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2:23">
      <c r="B44" s="272">
        <v>39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8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2:23">
      <c r="B45" s="281">
        <v>40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8"/>
      <c r="O45" s="269"/>
      <c r="P45" s="269"/>
      <c r="Q45" s="269"/>
      <c r="R45" s="269"/>
      <c r="S45" s="269"/>
      <c r="T45" s="269"/>
      <c r="U45" s="269"/>
      <c r="V45" s="269"/>
      <c r="W45" s="269"/>
    </row>
    <row r="46" spans="2:23">
      <c r="B46" s="272">
        <v>41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8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2:23">
      <c r="B47" s="272">
        <v>42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8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2:23">
      <c r="B48" s="272">
        <v>43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8"/>
      <c r="O48" s="269"/>
      <c r="P48" s="269"/>
      <c r="Q48" s="269"/>
      <c r="R48" s="269"/>
      <c r="S48" s="269"/>
      <c r="T48" s="269"/>
      <c r="U48" s="269"/>
      <c r="V48" s="269"/>
      <c r="W48" s="269"/>
    </row>
    <row r="49" spans="2:23">
      <c r="B49" s="281">
        <v>44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8"/>
      <c r="O49" s="269"/>
      <c r="P49" s="269"/>
      <c r="Q49" s="269"/>
      <c r="R49" s="269"/>
      <c r="S49" s="269"/>
      <c r="T49" s="269"/>
      <c r="U49" s="269"/>
      <c r="V49" s="269"/>
      <c r="W49" s="269"/>
    </row>
    <row r="50" spans="2:23">
      <c r="B50" s="272">
        <v>45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8"/>
      <c r="O50" s="269"/>
      <c r="P50" s="269"/>
      <c r="Q50" s="269"/>
      <c r="R50" s="269"/>
      <c r="S50" s="269"/>
      <c r="T50" s="269"/>
      <c r="U50" s="269"/>
      <c r="V50" s="269"/>
      <c r="W50" s="269"/>
    </row>
    <row r="51" spans="2:23">
      <c r="B51" s="272">
        <v>46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8"/>
      <c r="O51" s="269"/>
      <c r="P51" s="269"/>
      <c r="Q51" s="269"/>
      <c r="R51" s="269"/>
      <c r="S51" s="269"/>
      <c r="T51" s="269"/>
      <c r="U51" s="269"/>
      <c r="V51" s="269"/>
      <c r="W51" s="269"/>
    </row>
    <row r="52" spans="2:23">
      <c r="B52" s="272">
        <v>47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8"/>
      <c r="O52" s="269"/>
      <c r="P52" s="269"/>
      <c r="Q52" s="269"/>
      <c r="R52" s="269"/>
      <c r="S52" s="269"/>
      <c r="T52" s="269"/>
      <c r="U52" s="269"/>
      <c r="V52" s="269"/>
      <c r="W52" s="269"/>
    </row>
    <row r="53" spans="2:23">
      <c r="B53" s="281">
        <v>48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8"/>
      <c r="O53" s="269"/>
      <c r="P53" s="269"/>
      <c r="Q53" s="269"/>
      <c r="R53" s="269"/>
      <c r="S53" s="269"/>
      <c r="T53" s="269"/>
      <c r="U53" s="269"/>
      <c r="V53" s="269"/>
      <c r="W53" s="269"/>
    </row>
    <row r="54" spans="2:23">
      <c r="B54" s="272">
        <v>49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8"/>
      <c r="O54" s="269"/>
      <c r="P54" s="269"/>
      <c r="Q54" s="269"/>
      <c r="R54" s="269"/>
      <c r="S54" s="269"/>
      <c r="T54" s="269"/>
      <c r="U54" s="269"/>
      <c r="V54" s="269"/>
      <c r="W54" s="269"/>
    </row>
    <row r="55" spans="2:23">
      <c r="B55" s="272">
        <v>50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8"/>
      <c r="O55" s="269"/>
      <c r="P55" s="269"/>
      <c r="Q55" s="269"/>
      <c r="R55" s="269"/>
      <c r="S55" s="269"/>
      <c r="T55" s="269"/>
      <c r="U55" s="269"/>
      <c r="V55" s="269"/>
      <c r="W55" s="269"/>
    </row>
    <row r="56" spans="2:23">
      <c r="B56" s="272">
        <v>51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8"/>
      <c r="O56" s="269"/>
      <c r="P56" s="269"/>
      <c r="Q56" s="269"/>
      <c r="R56" s="269"/>
      <c r="S56" s="269"/>
      <c r="T56" s="269"/>
      <c r="U56" s="269"/>
      <c r="V56" s="269"/>
      <c r="W56" s="269"/>
    </row>
    <row r="57" spans="2:23">
      <c r="B57" s="281">
        <v>52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8"/>
      <c r="O57" s="269"/>
      <c r="P57" s="269"/>
      <c r="Q57" s="269"/>
      <c r="R57" s="269"/>
      <c r="S57" s="269"/>
      <c r="T57" s="269"/>
      <c r="U57" s="269"/>
      <c r="V57" s="269"/>
      <c r="W57" s="269"/>
    </row>
    <row r="58" spans="2:23">
      <c r="B58" s="272">
        <v>53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8"/>
      <c r="O58" s="269"/>
      <c r="P58" s="269"/>
      <c r="Q58" s="269"/>
      <c r="R58" s="269"/>
      <c r="S58" s="269"/>
      <c r="T58" s="269"/>
      <c r="U58" s="269"/>
      <c r="V58" s="269"/>
      <c r="W58" s="269"/>
    </row>
    <row r="59" spans="2:23">
      <c r="B59" s="272">
        <v>54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8"/>
      <c r="O59" s="269"/>
      <c r="P59" s="269"/>
      <c r="Q59" s="269"/>
      <c r="R59" s="269"/>
      <c r="S59" s="269"/>
      <c r="T59" s="269"/>
      <c r="U59" s="269"/>
      <c r="V59" s="269"/>
      <c r="W59" s="269"/>
    </row>
    <row r="60" spans="2:23">
      <c r="B60" s="272">
        <v>55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8"/>
      <c r="O60" s="269"/>
      <c r="P60" s="269"/>
      <c r="Q60" s="269"/>
      <c r="R60" s="269"/>
      <c r="S60" s="269"/>
      <c r="T60" s="269"/>
      <c r="U60" s="269"/>
      <c r="V60" s="269"/>
      <c r="W60" s="269"/>
    </row>
    <row r="61" spans="2:23">
      <c r="B61" s="281">
        <v>56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8"/>
      <c r="O61" s="269"/>
      <c r="P61" s="269"/>
      <c r="Q61" s="269"/>
      <c r="R61" s="269"/>
      <c r="S61" s="269"/>
      <c r="T61" s="269"/>
      <c r="U61" s="269"/>
      <c r="V61" s="269"/>
      <c r="W61" s="269"/>
    </row>
    <row r="62" spans="2:23">
      <c r="B62" s="272">
        <v>57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8"/>
      <c r="O62" s="269"/>
      <c r="P62" s="269"/>
      <c r="Q62" s="269"/>
      <c r="R62" s="269"/>
      <c r="S62" s="269"/>
      <c r="T62" s="269"/>
      <c r="U62" s="269"/>
      <c r="V62" s="269"/>
      <c r="W62" s="269"/>
    </row>
    <row r="63" spans="2:23">
      <c r="B63" s="272">
        <v>58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8"/>
      <c r="O63" s="269"/>
      <c r="P63" s="269"/>
      <c r="Q63" s="269"/>
      <c r="R63" s="269"/>
      <c r="S63" s="269"/>
      <c r="T63" s="269"/>
      <c r="U63" s="269"/>
      <c r="V63" s="269"/>
      <c r="W63" s="269"/>
    </row>
    <row r="64" spans="2:23">
      <c r="B64" s="272">
        <v>59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8"/>
      <c r="O64" s="269"/>
      <c r="P64" s="269"/>
      <c r="Q64" s="269"/>
      <c r="R64" s="269"/>
      <c r="S64" s="269"/>
      <c r="T64" s="269"/>
      <c r="U64" s="269"/>
      <c r="V64" s="269"/>
      <c r="W64" s="269"/>
    </row>
    <row r="65" spans="2:23">
      <c r="B65" s="281">
        <v>60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8"/>
      <c r="O65" s="269"/>
      <c r="P65" s="269"/>
      <c r="Q65" s="269"/>
      <c r="R65" s="269"/>
      <c r="S65" s="269"/>
      <c r="T65" s="269"/>
      <c r="U65" s="269"/>
      <c r="V65" s="269"/>
      <c r="W65" s="269"/>
    </row>
    <row r="66" spans="2:23">
      <c r="B66" s="272">
        <v>61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8"/>
      <c r="O66" s="269"/>
      <c r="P66" s="269"/>
      <c r="Q66" s="269"/>
      <c r="R66" s="269"/>
      <c r="S66" s="269"/>
      <c r="T66" s="269"/>
      <c r="U66" s="269"/>
      <c r="V66" s="269"/>
      <c r="W66" s="269"/>
    </row>
    <row r="67" spans="2:23">
      <c r="B67" s="272">
        <v>62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8"/>
      <c r="O67" s="269"/>
      <c r="P67" s="269"/>
      <c r="Q67" s="269"/>
      <c r="R67" s="269"/>
      <c r="S67" s="269"/>
      <c r="T67" s="269"/>
      <c r="U67" s="269"/>
      <c r="V67" s="269"/>
      <c r="W67" s="269"/>
    </row>
    <row r="68" spans="2:23">
      <c r="B68" s="272">
        <v>63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8"/>
      <c r="O68" s="269"/>
      <c r="P68" s="269"/>
      <c r="Q68" s="269"/>
      <c r="R68" s="269"/>
      <c r="S68" s="269"/>
      <c r="T68" s="269"/>
      <c r="U68" s="269"/>
      <c r="V68" s="269"/>
      <c r="W68" s="269"/>
    </row>
    <row r="69" spans="2:23">
      <c r="B69" s="281">
        <v>64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8"/>
      <c r="O69" s="269"/>
      <c r="P69" s="269"/>
      <c r="Q69" s="269"/>
      <c r="R69" s="269"/>
      <c r="S69" s="269"/>
      <c r="T69" s="269"/>
      <c r="U69" s="269"/>
      <c r="V69" s="269"/>
      <c r="W69" s="269"/>
    </row>
    <row r="70" spans="2:23">
      <c r="B70" s="272">
        <v>65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8"/>
      <c r="O70" s="269"/>
      <c r="P70" s="269"/>
      <c r="Q70" s="269"/>
      <c r="R70" s="269"/>
      <c r="S70" s="269"/>
      <c r="T70" s="269"/>
      <c r="U70" s="269"/>
      <c r="V70" s="269"/>
      <c r="W70" s="269"/>
    </row>
    <row r="71" spans="2:23">
      <c r="B71" s="272">
        <v>66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8"/>
      <c r="O71" s="269"/>
      <c r="P71" s="269"/>
      <c r="Q71" s="269"/>
      <c r="R71" s="269"/>
      <c r="S71" s="269"/>
      <c r="T71" s="269"/>
      <c r="U71" s="269"/>
      <c r="V71" s="269"/>
      <c r="W71" s="269"/>
    </row>
    <row r="72" spans="2:23">
      <c r="B72" s="272">
        <v>67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8"/>
      <c r="O72" s="269"/>
      <c r="P72" s="269"/>
      <c r="Q72" s="269"/>
      <c r="R72" s="269"/>
      <c r="S72" s="269"/>
      <c r="T72" s="269"/>
      <c r="U72" s="269"/>
      <c r="V72" s="269"/>
      <c r="W72" s="269"/>
    </row>
    <row r="73" spans="2:23">
      <c r="B73" s="281">
        <v>68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8"/>
      <c r="O73" s="269"/>
      <c r="P73" s="269"/>
      <c r="Q73" s="269"/>
      <c r="R73" s="269"/>
      <c r="S73" s="269"/>
      <c r="T73" s="269"/>
      <c r="U73" s="269"/>
      <c r="V73" s="269"/>
      <c r="W73" s="269"/>
    </row>
    <row r="74" spans="2:23">
      <c r="B74" s="272">
        <v>69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8"/>
      <c r="O74" s="269"/>
      <c r="P74" s="269"/>
      <c r="Q74" s="269"/>
      <c r="R74" s="269"/>
      <c r="S74" s="269"/>
      <c r="T74" s="269"/>
      <c r="U74" s="269"/>
      <c r="V74" s="269"/>
      <c r="W74" s="269"/>
    </row>
    <row r="75" spans="2:23">
      <c r="B75" s="272">
        <v>70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8"/>
      <c r="O75" s="269"/>
      <c r="P75" s="269"/>
      <c r="Q75" s="269"/>
      <c r="R75" s="269"/>
      <c r="S75" s="269"/>
      <c r="T75" s="269"/>
      <c r="U75" s="269"/>
      <c r="V75" s="269"/>
      <c r="W75" s="269"/>
    </row>
    <row r="76" spans="2:23">
      <c r="B76" s="272">
        <v>71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8"/>
      <c r="O76" s="269"/>
      <c r="P76" s="269"/>
      <c r="Q76" s="269"/>
      <c r="R76" s="269"/>
      <c r="S76" s="269"/>
      <c r="T76" s="269"/>
      <c r="U76" s="269"/>
      <c r="V76" s="269"/>
      <c r="W76" s="269"/>
    </row>
    <row r="77" spans="2:23">
      <c r="B77" s="281">
        <v>72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8"/>
      <c r="O77" s="269"/>
      <c r="P77" s="269"/>
      <c r="Q77" s="269"/>
      <c r="R77" s="269"/>
      <c r="S77" s="269"/>
      <c r="T77" s="269"/>
      <c r="U77" s="269"/>
      <c r="V77" s="269"/>
      <c r="W77" s="269"/>
    </row>
    <row r="78" spans="2:23">
      <c r="B78" s="272">
        <v>73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8"/>
      <c r="O78" s="269"/>
      <c r="P78" s="269"/>
      <c r="Q78" s="269"/>
      <c r="R78" s="269"/>
      <c r="S78" s="269"/>
      <c r="T78" s="269"/>
      <c r="U78" s="269"/>
      <c r="V78" s="269"/>
      <c r="W78" s="269"/>
    </row>
    <row r="79" spans="2:23">
      <c r="B79" s="272">
        <v>74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8"/>
      <c r="O79" s="269"/>
      <c r="P79" s="269"/>
      <c r="Q79" s="269"/>
      <c r="R79" s="269"/>
      <c r="S79" s="269"/>
      <c r="T79" s="269"/>
      <c r="U79" s="269"/>
      <c r="V79" s="269"/>
      <c r="W79" s="269"/>
    </row>
    <row r="80" spans="2:23">
      <c r="B80" s="272">
        <v>75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8"/>
      <c r="O80" s="269"/>
      <c r="P80" s="269"/>
      <c r="Q80" s="269"/>
      <c r="R80" s="269"/>
      <c r="S80" s="269"/>
      <c r="T80" s="269"/>
      <c r="U80" s="269"/>
      <c r="V80" s="269"/>
      <c r="W80" s="269"/>
    </row>
    <row r="81" spans="2:24">
      <c r="B81" s="281">
        <v>76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8"/>
      <c r="O81" s="269"/>
      <c r="P81" s="269"/>
      <c r="Q81" s="269"/>
      <c r="R81" s="269"/>
      <c r="S81" s="269"/>
      <c r="T81" s="269"/>
      <c r="U81" s="269"/>
      <c r="V81" s="269"/>
      <c r="W81" s="269"/>
    </row>
    <row r="82" spans="2:24">
      <c r="B82" s="272">
        <v>77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8"/>
      <c r="O82" s="269"/>
      <c r="P82" s="269"/>
      <c r="Q82" s="269"/>
      <c r="R82" s="269"/>
      <c r="S82" s="269"/>
      <c r="T82" s="269"/>
      <c r="U82" s="269"/>
      <c r="V82" s="269"/>
      <c r="W82" s="269"/>
    </row>
    <row r="83" spans="2:24">
      <c r="B83" s="272">
        <v>78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8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2:24">
      <c r="B84" s="272">
        <v>79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8"/>
      <c r="O84" s="269"/>
      <c r="P84" s="269"/>
      <c r="Q84" s="269"/>
      <c r="R84" s="269"/>
      <c r="S84" s="269"/>
      <c r="T84" s="269"/>
      <c r="U84" s="269"/>
      <c r="V84" s="269"/>
      <c r="W84" s="269"/>
    </row>
    <row r="85" spans="2:24">
      <c r="B85" s="281">
        <v>80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8"/>
      <c r="O85" s="269"/>
      <c r="P85" s="269"/>
      <c r="Q85" s="269"/>
      <c r="R85" s="269"/>
      <c r="S85" s="269"/>
      <c r="T85" s="269"/>
      <c r="U85" s="269"/>
      <c r="V85" s="269"/>
      <c r="W85" s="269"/>
    </row>
    <row r="86" spans="2:24"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97"/>
      <c r="O86" s="337"/>
      <c r="P86" s="337"/>
      <c r="Q86" s="337"/>
      <c r="R86" s="337"/>
      <c r="S86" s="337"/>
      <c r="T86" s="337"/>
      <c r="U86" s="337"/>
      <c r="V86" s="337"/>
      <c r="W86" s="337"/>
      <c r="X86" s="337"/>
    </row>
    <row r="87" spans="2:24"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97"/>
      <c r="O87" s="337"/>
      <c r="P87" s="337"/>
      <c r="Q87" s="337"/>
      <c r="R87" s="337"/>
      <c r="S87" s="337"/>
      <c r="T87" s="337"/>
      <c r="U87" s="337"/>
      <c r="V87" s="337"/>
      <c r="W87" s="337"/>
      <c r="X87" s="337"/>
    </row>
    <row r="88" spans="2:24">
      <c r="C88" s="337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98"/>
      <c r="O88" s="338"/>
      <c r="P88" s="338"/>
      <c r="Q88" s="338"/>
      <c r="R88" s="338"/>
      <c r="S88" s="338"/>
      <c r="T88" s="338"/>
      <c r="U88" s="338"/>
      <c r="V88" s="338"/>
      <c r="W88" s="338"/>
      <c r="X88" s="337"/>
    </row>
    <row r="89" spans="2:24">
      <c r="C89" s="337"/>
      <c r="D89" s="339"/>
      <c r="E89" s="339"/>
      <c r="F89" s="339"/>
      <c r="G89" s="339"/>
      <c r="H89" s="339"/>
      <c r="I89" s="339"/>
      <c r="J89" s="339"/>
      <c r="K89" s="340"/>
      <c r="L89" s="339"/>
      <c r="M89" s="339"/>
      <c r="N89" s="399"/>
      <c r="O89" s="339"/>
      <c r="P89" s="339"/>
      <c r="Q89" s="339"/>
      <c r="R89" s="339"/>
      <c r="S89" s="340"/>
      <c r="T89" s="339"/>
      <c r="U89" s="341"/>
      <c r="V89" s="341"/>
      <c r="W89" s="341"/>
      <c r="X89" s="337"/>
    </row>
    <row r="90" spans="2:24">
      <c r="C90" s="337"/>
      <c r="D90" s="339"/>
      <c r="E90" s="339"/>
      <c r="F90" s="339"/>
      <c r="G90" s="339"/>
      <c r="H90" s="339"/>
      <c r="I90" s="339"/>
      <c r="J90" s="339"/>
      <c r="K90" s="340"/>
      <c r="L90" s="339"/>
      <c r="M90" s="339"/>
      <c r="N90" s="399"/>
      <c r="O90" s="339"/>
      <c r="P90" s="339"/>
      <c r="Q90" s="339"/>
      <c r="R90" s="339"/>
      <c r="S90" s="340"/>
      <c r="T90" s="339"/>
      <c r="U90" s="341"/>
      <c r="V90" s="341"/>
      <c r="W90" s="341"/>
      <c r="X90" s="337"/>
    </row>
    <row r="91" spans="2:24">
      <c r="C91" s="337"/>
      <c r="D91" s="339"/>
      <c r="E91" s="339"/>
      <c r="F91" s="339"/>
      <c r="G91" s="339"/>
      <c r="H91" s="339"/>
      <c r="I91" s="339"/>
      <c r="J91" s="339"/>
      <c r="K91" s="340"/>
      <c r="L91" s="339"/>
      <c r="M91" s="339"/>
      <c r="N91" s="399"/>
      <c r="O91" s="339"/>
      <c r="P91" s="339"/>
      <c r="Q91" s="339"/>
      <c r="R91" s="339"/>
      <c r="S91" s="340"/>
      <c r="T91" s="339"/>
      <c r="U91" s="341"/>
      <c r="V91" s="341"/>
      <c r="W91" s="341"/>
      <c r="X91" s="337"/>
    </row>
    <row r="92" spans="2:24">
      <c r="C92" s="337"/>
      <c r="D92" s="342"/>
      <c r="E92" s="342"/>
      <c r="F92" s="342"/>
      <c r="G92" s="342"/>
      <c r="H92" s="342"/>
      <c r="I92" s="342"/>
      <c r="J92" s="342"/>
      <c r="K92" s="343"/>
      <c r="L92" s="342"/>
      <c r="M92" s="342"/>
      <c r="N92" s="400"/>
      <c r="O92" s="342"/>
      <c r="P92" s="342"/>
      <c r="Q92" s="342"/>
      <c r="R92" s="342"/>
      <c r="S92" s="343"/>
      <c r="T92" s="342"/>
      <c r="U92" s="344"/>
      <c r="V92" s="344"/>
      <c r="W92" s="344"/>
      <c r="X92" s="337"/>
    </row>
    <row r="93" spans="2:24"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97"/>
      <c r="O93" s="337"/>
      <c r="P93" s="337"/>
      <c r="Q93" s="337"/>
      <c r="R93" s="337"/>
      <c r="S93" s="337"/>
      <c r="T93" s="337"/>
      <c r="U93" s="337"/>
      <c r="V93" s="337"/>
      <c r="W93" s="337"/>
      <c r="X93" s="337"/>
    </row>
    <row r="94" spans="2:24"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97"/>
      <c r="O94" s="337"/>
      <c r="P94" s="337"/>
      <c r="Q94" s="337"/>
      <c r="R94" s="337"/>
      <c r="S94" s="337"/>
      <c r="T94" s="337"/>
      <c r="U94" s="337"/>
      <c r="V94" s="337"/>
      <c r="W94" s="337"/>
      <c r="X94" s="337"/>
    </row>
  </sheetData>
  <autoFilter ref="B5:W85">
    <sortState ref="B6:W85">
      <sortCondition ref="B5:B85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zoomScale="70" zoomScaleNormal="70" workbookViewId="0"/>
  </sheetViews>
  <sheetFormatPr defaultRowHeight="21.1"/>
  <cols>
    <col min="1" max="1" width="1.75"/>
    <col min="2" max="2" width="10.625" style="1"/>
    <col min="3" max="3" width="7.75" style="1"/>
    <col min="4" max="4" width="5.75" style="1"/>
    <col min="5" max="5" width="23.75" style="1"/>
    <col min="6" max="6" width="9.125" style="1" bestFit="1" customWidth="1"/>
    <col min="7" max="7" width="10.75" style="1"/>
    <col min="8" max="8" width="1.75" style="1" customWidth="1"/>
    <col min="9" max="9" width="5.625" style="154" hidden="1" customWidth="1"/>
    <col min="10" max="10" width="5.25" style="154" hidden="1" customWidth="1"/>
    <col min="11" max="11" width="11.625" style="1"/>
    <col min="12" max="12" width="7.75" style="1"/>
    <col min="13" max="13" width="5.75" style="1"/>
    <col min="14" max="14" width="23.75" style="1"/>
    <col min="15" max="15" width="5.75"/>
    <col min="16" max="16" width="11.75" customWidth="1"/>
    <col min="17" max="17" width="1" customWidth="1"/>
    <col min="18" max="18" width="6.125" hidden="1" customWidth="1"/>
    <col min="20" max="1025" width="8.625"/>
  </cols>
  <sheetData>
    <row r="1" spans="2:19" ht="41.95" customHeight="1">
      <c r="B1" s="448" t="s">
        <v>371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120"/>
      <c r="R1" s="120"/>
      <c r="S1" s="120"/>
    </row>
    <row r="2" spans="2:19" ht="23.95" customHeight="1">
      <c r="B2" s="450" t="str">
        <f>"규정 이닝 : "
&amp;Standing!Q16*1&amp;" IP "
&amp;"(Minimum)"
&amp;" (Game "
&amp;Standing!Q16&amp;" x 1 "&amp;"IP)"</f>
        <v>규정 이닝 : 9 IP (Minimum) (Game 9 x 1 IP)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2:19" ht="20.25" customHeight="1">
      <c r="B3" s="155" t="s">
        <v>142</v>
      </c>
      <c r="C3" s="156" t="s">
        <v>121</v>
      </c>
      <c r="D3" s="156" t="s">
        <v>6</v>
      </c>
      <c r="E3" s="156" t="s">
        <v>122</v>
      </c>
      <c r="F3" s="156" t="s">
        <v>66</v>
      </c>
      <c r="G3" s="157" t="s">
        <v>129</v>
      </c>
      <c r="H3" s="119"/>
      <c r="I3" s="119"/>
      <c r="J3" s="119"/>
      <c r="K3" s="155" t="s">
        <v>151</v>
      </c>
      <c r="L3" s="156" t="s">
        <v>121</v>
      </c>
      <c r="M3" s="158" t="s">
        <v>6</v>
      </c>
      <c r="N3" s="156" t="s">
        <v>122</v>
      </c>
      <c r="O3" s="156" t="s">
        <v>66</v>
      </c>
      <c r="P3" s="157" t="s">
        <v>134</v>
      </c>
      <c r="Q3" s="144"/>
      <c r="R3" s="159"/>
    </row>
    <row r="4" spans="2:19" ht="20.25" customHeight="1">
      <c r="B4" s="274">
        <v>1</v>
      </c>
      <c r="C4" s="385" t="s">
        <v>1</v>
      </c>
      <c r="D4" s="268">
        <v>29</v>
      </c>
      <c r="E4" s="268" t="s">
        <v>420</v>
      </c>
      <c r="F4" s="303">
        <f>VLOOKUP($E4,'Combine Pitching Stat'!$E$6:$W$104,2,0)</f>
        <v>5</v>
      </c>
      <c r="G4" s="259">
        <f>VLOOKUP($E4,'Combine Pitching Stat'!$E$6:$W$104,10,0)</f>
        <v>3.29</v>
      </c>
      <c r="H4" s="119">
        <v>0</v>
      </c>
      <c r="I4" s="366" t="s">
        <v>152</v>
      </c>
      <c r="J4" s="119"/>
      <c r="K4" s="274">
        <v>1</v>
      </c>
      <c r="L4" s="385" t="s">
        <v>1</v>
      </c>
      <c r="M4" s="268">
        <v>6</v>
      </c>
      <c r="N4" s="268" t="s">
        <v>364</v>
      </c>
      <c r="O4" s="268">
        <f>VLOOKUP($N4,'Combine Pitching Stat'!$E$6:$W$104,2,0)</f>
        <v>5</v>
      </c>
      <c r="P4" s="259">
        <f>VLOOKUP($N4,'Combine Pitching Stat'!$E$6:$W$104,17,0)</f>
        <v>1.629</v>
      </c>
      <c r="Q4" s="144"/>
      <c r="R4" s="366" t="s">
        <v>152</v>
      </c>
    </row>
    <row r="5" spans="2:19" ht="20.25" customHeight="1">
      <c r="B5" s="273">
        <v>2</v>
      </c>
      <c r="C5" s="385" t="s">
        <v>0</v>
      </c>
      <c r="D5" s="268">
        <v>23</v>
      </c>
      <c r="E5" s="268" t="s">
        <v>354</v>
      </c>
      <c r="F5" s="303">
        <f>VLOOKUP($E5,'Combine Pitching Stat'!$E$6:$W$104,2,0)</f>
        <v>3</v>
      </c>
      <c r="G5" s="259">
        <f>VLOOKUP($E5,'Combine Pitching Stat'!$E$6:$W$104,10,0)</f>
        <v>4.26</v>
      </c>
      <c r="H5" s="119">
        <v>0</v>
      </c>
      <c r="I5" s="366"/>
      <c r="J5" s="119"/>
      <c r="K5" s="273">
        <v>2</v>
      </c>
      <c r="L5" s="385" t="s">
        <v>1</v>
      </c>
      <c r="M5" s="268">
        <v>29</v>
      </c>
      <c r="N5" s="268" t="s">
        <v>420</v>
      </c>
      <c r="O5" s="268">
        <f>VLOOKUP($N5,'Combine Pitching Stat'!$E$6:$W$104,2,0)</f>
        <v>5</v>
      </c>
      <c r="P5" s="259">
        <f>VLOOKUP($N5,'Combine Pitching Stat'!$E$6:$W$104,17,0)</f>
        <v>1.891</v>
      </c>
      <c r="Q5" s="144"/>
      <c r="R5" s="366"/>
    </row>
    <row r="6" spans="2:19" ht="20.25" customHeight="1">
      <c r="B6" s="273">
        <v>3</v>
      </c>
      <c r="C6" s="385" t="s">
        <v>1</v>
      </c>
      <c r="D6" s="268">
        <v>6</v>
      </c>
      <c r="E6" s="268" t="s">
        <v>364</v>
      </c>
      <c r="F6" s="303">
        <f>VLOOKUP($E6,'Combine Pitching Stat'!$E$6:$W$104,2,0)</f>
        <v>5</v>
      </c>
      <c r="G6" s="259">
        <f>VLOOKUP($E6,'Combine Pitching Stat'!$E$6:$W$104,10,0)</f>
        <v>4.47</v>
      </c>
      <c r="H6" s="119">
        <v>0</v>
      </c>
      <c r="I6" s="366"/>
      <c r="J6" s="119"/>
      <c r="K6" s="273">
        <v>3</v>
      </c>
      <c r="L6" s="386" t="s">
        <v>3</v>
      </c>
      <c r="M6" s="269">
        <v>0</v>
      </c>
      <c r="N6" s="269" t="s">
        <v>392</v>
      </c>
      <c r="O6" s="268">
        <f>VLOOKUP($N6,'Combine Pitching Stat'!$E$6:$W$104,2,0)</f>
        <v>6</v>
      </c>
      <c r="P6" s="259">
        <f>VLOOKUP($N6,'Combine Pitching Stat'!$E$6:$W$104,17,0)</f>
        <v>2.488</v>
      </c>
      <c r="Q6" s="144"/>
      <c r="R6" s="366"/>
    </row>
    <row r="7" spans="2:19" ht="20.25" customHeight="1">
      <c r="B7" s="273">
        <v>4</v>
      </c>
      <c r="C7" s="386" t="s">
        <v>3</v>
      </c>
      <c r="D7" s="269">
        <v>6</v>
      </c>
      <c r="E7" s="269" t="s">
        <v>394</v>
      </c>
      <c r="F7" s="303">
        <f>VLOOKUP($E7,'Combine Pitching Stat'!$E$6:$W$104,2,0)</f>
        <v>7</v>
      </c>
      <c r="G7" s="259">
        <f>VLOOKUP($E7,'Combine Pitching Stat'!$E$6:$W$104,10,0)</f>
        <v>8.24</v>
      </c>
      <c r="H7" s="119">
        <v>1</v>
      </c>
      <c r="I7" s="366"/>
      <c r="J7" s="119"/>
      <c r="K7" s="273">
        <v>4</v>
      </c>
      <c r="L7" s="385" t="s">
        <v>0</v>
      </c>
      <c r="M7" s="268">
        <v>23</v>
      </c>
      <c r="N7" s="268" t="s">
        <v>354</v>
      </c>
      <c r="O7" s="268">
        <f>VLOOKUP($N7,'Combine Pitching Stat'!$E$6:$W$104,2,0)</f>
        <v>3</v>
      </c>
      <c r="P7" s="259">
        <f>VLOOKUP($N7,'Combine Pitching Stat'!$E$6:$W$104,17,0)</f>
        <v>2.556</v>
      </c>
      <c r="Q7" s="144"/>
      <c r="R7" s="366"/>
    </row>
    <row r="8" spans="2:19" ht="20.25" customHeight="1">
      <c r="B8" s="274">
        <v>5</v>
      </c>
      <c r="C8" s="385" t="s">
        <v>1</v>
      </c>
      <c r="D8" s="268">
        <v>2</v>
      </c>
      <c r="E8" s="268" t="s">
        <v>365</v>
      </c>
      <c r="F8" s="303">
        <f>VLOOKUP($E8,'Combine Pitching Stat'!$E$6:$W$104,2,0)</f>
        <v>3</v>
      </c>
      <c r="G8" s="259">
        <f>VLOOKUP($E8,'Combine Pitching Stat'!$E$6:$W$104,10,0)</f>
        <v>8.27</v>
      </c>
      <c r="H8" s="119"/>
      <c r="I8" s="366"/>
      <c r="J8" s="119"/>
      <c r="K8" s="274">
        <v>5</v>
      </c>
      <c r="L8" s="385" t="s">
        <v>1</v>
      </c>
      <c r="M8" s="268">
        <v>2</v>
      </c>
      <c r="N8" s="268" t="s">
        <v>365</v>
      </c>
      <c r="O8" s="268">
        <f>VLOOKUP($N8,'Combine Pitching Stat'!$E$6:$W$104,2,0)</f>
        <v>3</v>
      </c>
      <c r="P8" s="259">
        <f>VLOOKUP($N8,'Combine Pitching Stat'!$E$6:$W$104,17,0)</f>
        <v>2.6360000000000001</v>
      </c>
      <c r="Q8" s="144"/>
      <c r="R8" s="366"/>
    </row>
    <row r="9" spans="2:19" ht="20.25" hidden="1" customHeight="1">
      <c r="B9" s="273">
        <v>6</v>
      </c>
      <c r="C9" s="237"/>
      <c r="D9" s="292" t="e">
        <f>INDEX('Combine Pitching Stat'!$D$6:$D$85,MATCH($E9,'Combine Pitching Stat'!$E$6:$E$85,0))</f>
        <v>#N/A</v>
      </c>
      <c r="E9" s="258"/>
      <c r="F9" s="258"/>
      <c r="G9" s="260"/>
      <c r="H9" s="119"/>
      <c r="I9" s="366"/>
      <c r="J9" s="119"/>
      <c r="K9" s="273">
        <v>6</v>
      </c>
      <c r="L9" s="237"/>
      <c r="M9" s="258"/>
      <c r="N9" s="258"/>
      <c r="O9" s="268" t="e">
        <f>VLOOKUP($N9,'Combine Pitching Stat'!$E$6:$W$104,2,0)</f>
        <v>#N/A</v>
      </c>
      <c r="P9" s="259" t="e">
        <f>VLOOKUP($N9,'Combine Pitching Stat'!$E$6:$W$104,17,0)</f>
        <v>#N/A</v>
      </c>
      <c r="Q9" s="144"/>
      <c r="R9" s="366"/>
    </row>
    <row r="10" spans="2:19" ht="20.25" hidden="1" customHeight="1">
      <c r="B10" s="273">
        <v>7</v>
      </c>
      <c r="C10" s="234"/>
      <c r="D10" s="292" t="e">
        <f>INDEX('Combine Pitching Stat'!$D$6:$D$85,MATCH($E10,'Combine Pitching Stat'!$E$6:$E$85,0))</f>
        <v>#N/A</v>
      </c>
      <c r="E10" s="224"/>
      <c r="F10" s="224"/>
      <c r="G10" s="227"/>
      <c r="H10" s="119"/>
      <c r="I10" s="366"/>
      <c r="J10" s="119"/>
      <c r="K10" s="273">
        <v>7</v>
      </c>
      <c r="L10" s="234"/>
      <c r="M10" s="258"/>
      <c r="N10" s="258"/>
      <c r="O10" s="268" t="e">
        <f>VLOOKUP($N10,'Combine Pitching Stat'!$E$6:$W$104,2,0)</f>
        <v>#N/A</v>
      </c>
      <c r="P10" s="259" t="e">
        <f>VLOOKUP($N10,'Combine Pitching Stat'!$E$6:$W$104,17,0)</f>
        <v>#N/A</v>
      </c>
      <c r="Q10" s="144"/>
      <c r="R10" s="366" t="s">
        <v>124</v>
      </c>
    </row>
    <row r="11" spans="2:19" ht="20.25" customHeight="1">
      <c r="B11" s="457"/>
      <c r="C11" s="457"/>
      <c r="D11" s="457"/>
      <c r="E11" s="457"/>
      <c r="F11" s="457"/>
      <c r="G11" s="457"/>
      <c r="H11" s="119"/>
      <c r="I11" s="367"/>
      <c r="J11" s="119"/>
      <c r="K11" s="454"/>
      <c r="L11" s="454"/>
      <c r="M11" s="454"/>
      <c r="N11" s="454"/>
      <c r="O11" s="454"/>
      <c r="P11" s="454"/>
      <c r="Q11" s="2"/>
      <c r="R11" s="372"/>
    </row>
    <row r="12" spans="2:19" ht="3.1" customHeight="1">
      <c r="B12" s="137"/>
      <c r="C12" s="144"/>
      <c r="D12" s="144"/>
      <c r="E12" s="144"/>
      <c r="F12" s="144"/>
      <c r="G12" s="160"/>
      <c r="H12" s="144"/>
      <c r="I12" s="366"/>
      <c r="J12" s="144"/>
      <c r="K12" s="144"/>
      <c r="L12" s="161"/>
      <c r="M12" s="144"/>
      <c r="N12" s="130"/>
      <c r="O12" s="2"/>
      <c r="P12" s="2"/>
      <c r="Q12" s="2"/>
      <c r="R12" s="372"/>
    </row>
    <row r="13" spans="2:19" ht="20.25" customHeight="1">
      <c r="B13" s="155" t="s">
        <v>153</v>
      </c>
      <c r="C13" s="156" t="s">
        <v>121</v>
      </c>
      <c r="D13" s="158" t="s">
        <v>6</v>
      </c>
      <c r="E13" s="156" t="s">
        <v>122</v>
      </c>
      <c r="F13" s="156" t="s">
        <v>66</v>
      </c>
      <c r="G13" s="157" t="s">
        <v>67</v>
      </c>
      <c r="H13" s="162"/>
      <c r="I13" s="368"/>
      <c r="J13" s="162"/>
      <c r="K13" s="155" t="s">
        <v>149</v>
      </c>
      <c r="L13" s="122" t="s">
        <v>121</v>
      </c>
      <c r="M13" s="122" t="s">
        <v>6</v>
      </c>
      <c r="N13" s="122" t="s">
        <v>122</v>
      </c>
      <c r="O13" s="156" t="s">
        <v>66</v>
      </c>
      <c r="P13" s="157" t="s">
        <v>95</v>
      </c>
      <c r="Q13" s="144"/>
      <c r="R13" s="366"/>
    </row>
    <row r="14" spans="2:19" ht="20.25" customHeight="1">
      <c r="B14" s="274">
        <v>1</v>
      </c>
      <c r="C14" s="385" t="s">
        <v>0</v>
      </c>
      <c r="D14" s="268">
        <v>42</v>
      </c>
      <c r="E14" s="268" t="s">
        <v>417</v>
      </c>
      <c r="F14" s="303">
        <f>VLOOKUP($E14,'Combine Pitching Stat'!$E$6:$W$104,2,0)</f>
        <v>9</v>
      </c>
      <c r="G14" s="268">
        <f>VLOOKUP($E14,'Combine Pitching Stat'!$E$6:$W$104,3,0)</f>
        <v>3</v>
      </c>
      <c r="H14" s="144"/>
      <c r="I14" s="366" t="s">
        <v>124</v>
      </c>
      <c r="J14" s="144"/>
      <c r="K14" s="274">
        <v>1</v>
      </c>
      <c r="L14" s="385" t="s">
        <v>1</v>
      </c>
      <c r="M14" s="268">
        <v>29</v>
      </c>
      <c r="N14" s="268" t="s">
        <v>420</v>
      </c>
      <c r="O14" s="268">
        <f>VLOOKUP($N14,'Combine Pitching Stat'!$E$6:$W$104,2,0)</f>
        <v>5</v>
      </c>
      <c r="P14" s="259">
        <f>VLOOKUP($N14,'Combine Pitching Stat'!$E$6:$W$104,18,0)</f>
        <v>0.34799999999999998</v>
      </c>
      <c r="Q14" s="144"/>
      <c r="R14" s="366" t="s">
        <v>152</v>
      </c>
    </row>
    <row r="15" spans="2:19" ht="20.25" customHeight="1">
      <c r="B15" s="273">
        <v>2</v>
      </c>
      <c r="C15" s="385" t="s">
        <v>1</v>
      </c>
      <c r="D15" s="268">
        <v>6</v>
      </c>
      <c r="E15" s="268" t="s">
        <v>364</v>
      </c>
      <c r="F15" s="303">
        <f>VLOOKUP($E15,'Combine Pitching Stat'!$E$6:$W$104,2,0)</f>
        <v>5</v>
      </c>
      <c r="G15" s="268">
        <f>VLOOKUP($E15,'Combine Pitching Stat'!$E$6:$W$104,3,0)</f>
        <v>3</v>
      </c>
      <c r="H15" s="144"/>
      <c r="I15" s="366"/>
      <c r="J15" s="144"/>
      <c r="K15" s="273">
        <v>2</v>
      </c>
      <c r="L15" s="385" t="s">
        <v>1</v>
      </c>
      <c r="M15" s="268">
        <v>6</v>
      </c>
      <c r="N15" s="268" t="s">
        <v>364</v>
      </c>
      <c r="O15" s="268">
        <f>VLOOKUP($N15,'Combine Pitching Stat'!$E$6:$W$104,2,0)</f>
        <v>5</v>
      </c>
      <c r="P15" s="259">
        <f>VLOOKUP($N15,'Combine Pitching Stat'!$E$6:$W$104,18,0)</f>
        <v>0.35</v>
      </c>
      <c r="Q15" s="144"/>
      <c r="R15" s="366"/>
    </row>
    <row r="16" spans="2:19" ht="20.25" customHeight="1">
      <c r="B16" s="273">
        <v>3</v>
      </c>
      <c r="C16" s="386" t="s">
        <v>3</v>
      </c>
      <c r="D16" s="269">
        <v>6</v>
      </c>
      <c r="E16" s="269" t="s">
        <v>394</v>
      </c>
      <c r="F16" s="303">
        <f>VLOOKUP($E16,'Combine Pitching Stat'!$E$6:$W$104,2,0)</f>
        <v>7</v>
      </c>
      <c r="G16" s="268">
        <f>VLOOKUP($E16,'Combine Pitching Stat'!$E$6:$W$104,3,0)</f>
        <v>2</v>
      </c>
      <c r="H16" s="144"/>
      <c r="I16" s="366"/>
      <c r="J16" s="144"/>
      <c r="K16" s="273">
        <v>3</v>
      </c>
      <c r="L16" s="385" t="s">
        <v>0</v>
      </c>
      <c r="M16" s="268">
        <v>23</v>
      </c>
      <c r="N16" s="268" t="s">
        <v>354</v>
      </c>
      <c r="O16" s="268">
        <f>VLOOKUP($N16,'Combine Pitching Stat'!$E$6:$W$104,2,0)</f>
        <v>3</v>
      </c>
      <c r="P16" s="259">
        <f>VLOOKUP($N16,'Combine Pitching Stat'!$E$6:$W$104,18,0)</f>
        <v>0.42099999999999999</v>
      </c>
      <c r="Q16" s="144"/>
      <c r="R16" s="366"/>
    </row>
    <row r="17" spans="2:18" ht="20.25" customHeight="1">
      <c r="B17" s="273">
        <v>4</v>
      </c>
      <c r="C17" s="385" t="s">
        <v>1</v>
      </c>
      <c r="D17" s="268">
        <v>29</v>
      </c>
      <c r="E17" s="268" t="s">
        <v>420</v>
      </c>
      <c r="F17" s="303">
        <f>VLOOKUP($E17,'Combine Pitching Stat'!$E$6:$W$104,2,0)</f>
        <v>5</v>
      </c>
      <c r="G17" s="268">
        <f>VLOOKUP($E17,'Combine Pitching Stat'!$E$6:$W$104,3,0)</f>
        <v>1</v>
      </c>
      <c r="H17" s="144"/>
      <c r="I17" s="366"/>
      <c r="J17" s="144"/>
      <c r="K17" s="273">
        <v>4</v>
      </c>
      <c r="L17" s="385" t="s">
        <v>1</v>
      </c>
      <c r="M17" s="268">
        <v>2</v>
      </c>
      <c r="N17" s="268" t="s">
        <v>365</v>
      </c>
      <c r="O17" s="268">
        <f>VLOOKUP($N17,'Combine Pitching Stat'!$E$6:$W$104,2,0)</f>
        <v>3</v>
      </c>
      <c r="P17" s="259">
        <f>VLOOKUP($N17,'Combine Pitching Stat'!$E$6:$W$104,18,0)</f>
        <v>0.439</v>
      </c>
      <c r="Q17" s="144"/>
      <c r="R17" s="366"/>
    </row>
    <row r="18" spans="2:18" ht="20.25" customHeight="1">
      <c r="B18" s="274">
        <v>5</v>
      </c>
      <c r="C18" s="385" t="s">
        <v>1</v>
      </c>
      <c r="D18" s="268">
        <v>2</v>
      </c>
      <c r="E18" s="268" t="s">
        <v>365</v>
      </c>
      <c r="F18" s="303">
        <f>VLOOKUP($E18,'Combine Pitching Stat'!$E$6:$W$104,2,0)</f>
        <v>3</v>
      </c>
      <c r="G18" s="268">
        <f>VLOOKUP($E18,'Combine Pitching Stat'!$E$6:$W$104,3,0)</f>
        <v>1</v>
      </c>
      <c r="H18" s="144"/>
      <c r="I18" s="366"/>
      <c r="J18" s="144"/>
      <c r="K18" s="274">
        <v>5</v>
      </c>
      <c r="L18" s="385" t="s">
        <v>0</v>
      </c>
      <c r="M18" s="268">
        <v>42</v>
      </c>
      <c r="N18" s="268" t="s">
        <v>417</v>
      </c>
      <c r="O18" s="268">
        <f>VLOOKUP($N18,'Combine Pitching Stat'!$E$6:$W$104,2,0)</f>
        <v>9</v>
      </c>
      <c r="P18" s="259">
        <f>VLOOKUP($N18,'Combine Pitching Stat'!$E$6:$W$104,18,0)</f>
        <v>0.45</v>
      </c>
      <c r="Q18" s="144"/>
      <c r="R18" s="366"/>
    </row>
    <row r="19" spans="2:18" ht="20.25" hidden="1" customHeight="1">
      <c r="B19" s="273">
        <v>6</v>
      </c>
      <c r="C19" s="386" t="s">
        <v>3</v>
      </c>
      <c r="D19" s="269">
        <v>0</v>
      </c>
      <c r="E19" s="269" t="s">
        <v>392</v>
      </c>
      <c r="F19" s="258"/>
      <c r="G19" s="258"/>
      <c r="H19" s="144"/>
      <c r="I19" s="366"/>
      <c r="J19" s="144"/>
      <c r="K19" s="273">
        <v>6</v>
      </c>
      <c r="L19" s="237"/>
      <c r="M19" s="258"/>
      <c r="N19" s="258"/>
      <c r="O19" s="268" t="e">
        <f>VLOOKUP($N19,'Combine Pitching Stat'!$E$6:$W$104,2,0)</f>
        <v>#N/A</v>
      </c>
      <c r="P19" s="259" t="e">
        <f>VLOOKUP($N19,'Combine Pitching Stat'!$E$6:$W$104,18,0)</f>
        <v>#N/A</v>
      </c>
      <c r="Q19" s="144"/>
      <c r="R19" s="366"/>
    </row>
    <row r="20" spans="2:18" ht="20.25" hidden="1" customHeight="1">
      <c r="B20" s="273">
        <v>7</v>
      </c>
      <c r="C20" s="234"/>
      <c r="D20" s="258"/>
      <c r="E20" s="258"/>
      <c r="F20" s="258"/>
      <c r="G20" s="258"/>
      <c r="H20" s="144"/>
      <c r="I20" s="369"/>
      <c r="J20" s="144"/>
      <c r="K20" s="273">
        <v>7</v>
      </c>
      <c r="L20" s="234"/>
      <c r="M20" s="258"/>
      <c r="N20" s="258"/>
      <c r="O20" s="268" t="e">
        <f>VLOOKUP($N20,'Combine Pitching Stat'!$E$6:$W$104,2,0)</f>
        <v>#N/A</v>
      </c>
      <c r="P20" s="259" t="e">
        <f>VLOOKUP($N20,'Combine Pitching Stat'!$E$6:$W$104,18,0)</f>
        <v>#N/A</v>
      </c>
      <c r="Q20" s="144"/>
      <c r="R20" s="372"/>
    </row>
    <row r="21" spans="2:18" ht="8" customHeight="1">
      <c r="B21" s="456"/>
      <c r="C21" s="456"/>
      <c r="D21" s="456"/>
      <c r="E21" s="456"/>
      <c r="F21" s="456"/>
      <c r="G21" s="456"/>
      <c r="H21" s="144"/>
      <c r="I21" s="366"/>
      <c r="J21" s="144"/>
      <c r="K21" s="458"/>
      <c r="L21" s="458"/>
      <c r="M21" s="458"/>
      <c r="N21" s="458"/>
      <c r="O21" s="458"/>
      <c r="P21" s="458"/>
      <c r="Q21" s="2"/>
      <c r="R21" s="372"/>
    </row>
    <row r="22" spans="2:18" ht="3.1" customHeight="1">
      <c r="B22" s="137"/>
      <c r="C22" s="144"/>
      <c r="D22" s="144"/>
      <c r="E22" s="144"/>
      <c r="F22" s="144"/>
      <c r="G22" s="160"/>
      <c r="H22" s="144"/>
      <c r="I22" s="366"/>
      <c r="J22" s="144"/>
      <c r="K22" s="144"/>
      <c r="L22" s="161"/>
      <c r="M22" s="144"/>
      <c r="N22" s="130"/>
      <c r="O22" s="2"/>
      <c r="P22" s="2"/>
      <c r="Q22" s="2"/>
      <c r="R22" s="372"/>
    </row>
    <row r="23" spans="2:18" ht="20.25" customHeight="1">
      <c r="B23" s="155" t="s">
        <v>138</v>
      </c>
      <c r="C23" s="163" t="s">
        <v>121</v>
      </c>
      <c r="D23" s="164" t="s">
        <v>6</v>
      </c>
      <c r="E23" s="163" t="s">
        <v>122</v>
      </c>
      <c r="F23" s="163" t="s">
        <v>66</v>
      </c>
      <c r="G23" s="165" t="s">
        <v>126</v>
      </c>
      <c r="H23" s="119"/>
      <c r="I23" s="367"/>
      <c r="J23" s="119"/>
      <c r="K23" s="155" t="s">
        <v>150</v>
      </c>
      <c r="L23" s="156" t="s">
        <v>121</v>
      </c>
      <c r="M23" s="158" t="s">
        <v>6</v>
      </c>
      <c r="N23" s="156" t="s">
        <v>122</v>
      </c>
      <c r="O23" s="156" t="s">
        <v>66</v>
      </c>
      <c r="P23" s="157" t="s">
        <v>135</v>
      </c>
      <c r="Q23" s="2"/>
      <c r="R23" s="372"/>
    </row>
    <row r="24" spans="2:18" ht="20.25" customHeight="1">
      <c r="B24" s="274">
        <v>1</v>
      </c>
      <c r="C24" s="385" t="s">
        <v>0</v>
      </c>
      <c r="D24" s="268">
        <v>23</v>
      </c>
      <c r="E24" s="268" t="s">
        <v>354</v>
      </c>
      <c r="F24" s="303">
        <f>VLOOKUP($E24,'Combine Pitching Stat'!$E$6:$W$104,2,0)</f>
        <v>3</v>
      </c>
      <c r="G24" s="268">
        <f>VLOOKUP($E24,'Combine Pitching Stat'!$E$6:$W$104,5,0)</f>
        <v>2</v>
      </c>
      <c r="H24" s="166">
        <v>0</v>
      </c>
      <c r="I24" s="366" t="s">
        <v>124</v>
      </c>
      <c r="J24" s="119"/>
      <c r="K24" s="274">
        <v>1</v>
      </c>
      <c r="L24" s="385" t="s">
        <v>1</v>
      </c>
      <c r="M24" s="268">
        <v>6</v>
      </c>
      <c r="N24" s="268" t="s">
        <v>364</v>
      </c>
      <c r="O24" s="268">
        <f>VLOOKUP($N24,'Combine Pitching Stat'!$E$6:$W$104,2,0)</f>
        <v>5</v>
      </c>
      <c r="P24" s="259">
        <f>VLOOKUP($N24,'Combine Pitching Stat'!$E$6:$W$104,19,0)</f>
        <v>0.13300000000000001</v>
      </c>
      <c r="Q24" s="2"/>
      <c r="R24" s="366" t="s">
        <v>152</v>
      </c>
    </row>
    <row r="25" spans="2:18" ht="20.25" customHeight="1">
      <c r="B25" s="273">
        <v>2</v>
      </c>
      <c r="C25" s="385" t="s">
        <v>1</v>
      </c>
      <c r="D25" s="268">
        <v>6</v>
      </c>
      <c r="E25" s="268" t="s">
        <v>364</v>
      </c>
      <c r="F25" s="303">
        <f>VLOOKUP($E25,'Combine Pitching Stat'!$E$6:$W$104,2,0)</f>
        <v>5</v>
      </c>
      <c r="G25" s="268">
        <f>VLOOKUP($E25,'Combine Pitching Stat'!$E$6:$W$104,5,0)</f>
        <v>1</v>
      </c>
      <c r="H25" s="166">
        <v>9</v>
      </c>
      <c r="I25" s="366"/>
      <c r="J25" s="119"/>
      <c r="K25" s="273">
        <v>2</v>
      </c>
      <c r="L25" s="385" t="s">
        <v>1</v>
      </c>
      <c r="M25" s="268">
        <v>29</v>
      </c>
      <c r="N25" s="268" t="s">
        <v>420</v>
      </c>
      <c r="O25" s="268">
        <f>VLOOKUP($N25,'Combine Pitching Stat'!$E$6:$W$104,2,0)</f>
        <v>5</v>
      </c>
      <c r="P25" s="259">
        <f>VLOOKUP($N25,'Combine Pitching Stat'!$E$6:$W$104,19,0)</f>
        <v>0.25600000000000001</v>
      </c>
      <c r="Q25" s="2"/>
      <c r="R25" s="366"/>
    </row>
    <row r="26" spans="2:18" ht="20.25" customHeight="1">
      <c r="B26" s="273">
        <v>3</v>
      </c>
      <c r="C26" s="234"/>
      <c r="D26" s="258"/>
      <c r="E26" s="258"/>
      <c r="F26" s="303" t="e">
        <f>VLOOKUP($E26,'Combine Pitching Stat'!$E$6:$W$104,2,0)</f>
        <v>#N/A</v>
      </c>
      <c r="G26" s="268" t="e">
        <f>VLOOKUP($E26,'Combine Pitching Stat'!$E$6:$W$104,5,0)</f>
        <v>#N/A</v>
      </c>
      <c r="H26" s="166"/>
      <c r="I26" s="366"/>
      <c r="J26" s="119"/>
      <c r="K26" s="273">
        <v>3</v>
      </c>
      <c r="L26" s="386" t="s">
        <v>3</v>
      </c>
      <c r="M26" s="269">
        <v>0</v>
      </c>
      <c r="N26" s="269" t="s">
        <v>392</v>
      </c>
      <c r="O26" s="268">
        <f>VLOOKUP($N26,'Combine Pitching Stat'!$E$6:$W$104,2,0)</f>
        <v>6</v>
      </c>
      <c r="P26" s="259">
        <f>VLOOKUP($N26,'Combine Pitching Stat'!$E$6:$W$104,19,0)</f>
        <v>0.35399999999999998</v>
      </c>
      <c r="Q26" s="2"/>
      <c r="R26" s="366"/>
    </row>
    <row r="27" spans="2:18" ht="20.25" customHeight="1">
      <c r="B27" s="273">
        <v>4</v>
      </c>
      <c r="C27" s="234"/>
      <c r="D27" s="258"/>
      <c r="E27" s="258"/>
      <c r="F27" s="303" t="e">
        <f>VLOOKUP($E27,'Combine Pitching Stat'!$E$6:$W$104,2,0)</f>
        <v>#N/A</v>
      </c>
      <c r="G27" s="268" t="e">
        <f>VLOOKUP($E27,'Combine Pitching Stat'!$E$6:$W$104,5,0)</f>
        <v>#N/A</v>
      </c>
      <c r="H27" s="167"/>
      <c r="I27" s="366"/>
      <c r="J27" s="119"/>
      <c r="K27" s="273">
        <v>4</v>
      </c>
      <c r="L27" s="385" t="s">
        <v>0</v>
      </c>
      <c r="M27" s="268">
        <v>24</v>
      </c>
      <c r="N27" s="268" t="s">
        <v>357</v>
      </c>
      <c r="O27" s="268">
        <f>VLOOKUP($N27,'Combine Pitching Stat'!$E$6:$W$104,2,0)</f>
        <v>7</v>
      </c>
      <c r="P27" s="259">
        <f>VLOOKUP($N27,'Combine Pitching Stat'!$E$6:$W$104,19,0)</f>
        <v>0.35899999999999999</v>
      </c>
      <c r="Q27" s="2"/>
      <c r="R27" s="366"/>
    </row>
    <row r="28" spans="2:18" ht="20.25" customHeight="1">
      <c r="B28" s="274">
        <v>5</v>
      </c>
      <c r="C28" s="237"/>
      <c r="D28" s="258"/>
      <c r="E28" s="258"/>
      <c r="F28" s="303" t="e">
        <f>VLOOKUP($E28,'Combine Pitching Stat'!$E$6:$W$104,2,0)</f>
        <v>#N/A</v>
      </c>
      <c r="G28" s="268" t="e">
        <f>VLOOKUP($E28,'Combine Pitching Stat'!$E$6:$W$104,5,0)</f>
        <v>#N/A</v>
      </c>
      <c r="H28" s="167"/>
      <c r="I28" s="366"/>
      <c r="J28" s="119"/>
      <c r="K28" s="274">
        <v>5</v>
      </c>
      <c r="L28" s="385" t="s">
        <v>0</v>
      </c>
      <c r="M28" s="268">
        <v>42</v>
      </c>
      <c r="N28" s="268" t="s">
        <v>417</v>
      </c>
      <c r="O28" s="268">
        <f>VLOOKUP($N28,'Combine Pitching Stat'!$E$6:$W$104,2,0)</f>
        <v>9</v>
      </c>
      <c r="P28" s="259">
        <f>VLOOKUP($N28,'Combine Pitching Stat'!$E$6:$W$104,19,0)</f>
        <v>0.37</v>
      </c>
      <c r="Q28" s="2"/>
      <c r="R28" s="366"/>
    </row>
    <row r="29" spans="2:18" ht="20.25" hidden="1" customHeight="1">
      <c r="B29" s="273">
        <v>6</v>
      </c>
      <c r="C29" s="234"/>
      <c r="D29" s="258"/>
      <c r="E29" s="258"/>
      <c r="F29" s="258"/>
      <c r="G29" s="258"/>
      <c r="H29" s="166"/>
      <c r="I29" s="366"/>
      <c r="J29" s="119"/>
      <c r="K29" s="273">
        <v>6</v>
      </c>
      <c r="L29" s="237"/>
      <c r="M29" s="258"/>
      <c r="N29" s="258"/>
      <c r="O29" s="258"/>
      <c r="P29" s="259"/>
      <c r="Q29" s="2"/>
      <c r="R29" s="366"/>
    </row>
    <row r="30" spans="2:18" ht="20.25" hidden="1" customHeight="1">
      <c r="B30" s="273">
        <v>7</v>
      </c>
      <c r="C30" s="234"/>
      <c r="D30" s="224"/>
      <c r="E30" s="224"/>
      <c r="F30" s="224"/>
      <c r="G30" s="224"/>
      <c r="H30" s="167"/>
      <c r="I30" s="366"/>
      <c r="J30" s="119"/>
      <c r="K30" s="273">
        <v>7</v>
      </c>
      <c r="L30" s="234"/>
      <c r="M30" s="258"/>
      <c r="N30" s="258"/>
      <c r="O30" s="258"/>
      <c r="P30" s="259"/>
      <c r="Q30" s="2"/>
      <c r="R30" s="372"/>
    </row>
    <row r="31" spans="2:18" ht="20.25" customHeight="1">
      <c r="B31" s="446"/>
      <c r="C31" s="446"/>
      <c r="D31" s="446"/>
      <c r="E31" s="446"/>
      <c r="F31" s="446"/>
      <c r="G31" s="446"/>
      <c r="H31" s="119"/>
      <c r="I31" s="367"/>
      <c r="J31" s="119"/>
      <c r="K31" s="454"/>
      <c r="L31" s="454"/>
      <c r="M31" s="454"/>
      <c r="N31" s="454"/>
      <c r="O31" s="454"/>
      <c r="P31" s="454"/>
      <c r="Q31" s="2"/>
      <c r="R31" s="372"/>
    </row>
    <row r="32" spans="2:18" ht="3.1" customHeight="1">
      <c r="B32" s="137"/>
      <c r="C32" s="144"/>
      <c r="D32" s="144"/>
      <c r="E32" s="144"/>
      <c r="F32" s="144"/>
      <c r="G32" s="160"/>
      <c r="H32" s="144"/>
      <c r="I32" s="366"/>
      <c r="J32" s="144"/>
      <c r="K32" s="144"/>
      <c r="L32" s="161"/>
      <c r="M32" s="144"/>
      <c r="N32" s="130"/>
      <c r="O32" s="2"/>
      <c r="P32" s="2"/>
      <c r="Q32" s="2"/>
      <c r="R32" s="372"/>
    </row>
    <row r="33" spans="2:18" ht="20.25" customHeight="1">
      <c r="B33" s="155" t="s">
        <v>143</v>
      </c>
      <c r="C33" s="156" t="s">
        <v>121</v>
      </c>
      <c r="D33" s="158" t="s">
        <v>6</v>
      </c>
      <c r="E33" s="156" t="s">
        <v>122</v>
      </c>
      <c r="F33" s="156" t="s">
        <v>66</v>
      </c>
      <c r="G33" s="157" t="s">
        <v>130</v>
      </c>
      <c r="H33" s="119"/>
      <c r="I33" s="367"/>
      <c r="J33" s="119"/>
      <c r="K33" s="155" t="s">
        <v>154</v>
      </c>
      <c r="L33" s="156" t="s">
        <v>121</v>
      </c>
      <c r="M33" s="158" t="s">
        <v>6</v>
      </c>
      <c r="N33" s="156" t="s">
        <v>122</v>
      </c>
      <c r="O33" s="156" t="s">
        <v>66</v>
      </c>
      <c r="P33" s="157" t="s">
        <v>132</v>
      </c>
      <c r="Q33" s="2"/>
      <c r="R33" s="372"/>
    </row>
    <row r="34" spans="2:18" ht="20.25" customHeight="1">
      <c r="B34" s="274">
        <v>1</v>
      </c>
      <c r="C34" s="385" t="s">
        <v>1</v>
      </c>
      <c r="D34" s="268">
        <v>29</v>
      </c>
      <c r="E34" s="268" t="s">
        <v>420</v>
      </c>
      <c r="F34" s="303">
        <f>VLOOKUP($E34,'Combine Pitching Stat'!$E$6:$W$104,2,0)</f>
        <v>5</v>
      </c>
      <c r="G34" s="268">
        <f>VLOOKUP($E34,'Combine Pitching Stat'!$E$6:$W$104,11,0)</f>
        <v>26</v>
      </c>
      <c r="H34" s="119"/>
      <c r="I34" s="366" t="s">
        <v>124</v>
      </c>
      <c r="J34" s="119"/>
      <c r="K34" s="274">
        <v>1</v>
      </c>
      <c r="L34" s="385" t="s">
        <v>1</v>
      </c>
      <c r="M34" s="268">
        <v>29</v>
      </c>
      <c r="N34" s="268" t="s">
        <v>420</v>
      </c>
      <c r="O34" s="268">
        <f>VLOOKUP($N34,'Combine Pitching Stat'!$E$6:$W$104,2,0)</f>
        <v>5</v>
      </c>
      <c r="P34" s="259">
        <f>VLOOKUP($N34,'Combine Pitching Stat'!$E$6:$W$104,15,0)</f>
        <v>2.89</v>
      </c>
      <c r="Q34" s="2"/>
      <c r="R34" s="366" t="s">
        <v>124</v>
      </c>
    </row>
    <row r="35" spans="2:18" ht="20.25" customHeight="1">
      <c r="B35" s="273">
        <v>2</v>
      </c>
      <c r="C35" s="385" t="s">
        <v>1</v>
      </c>
      <c r="D35" s="268">
        <v>6</v>
      </c>
      <c r="E35" s="268" t="s">
        <v>364</v>
      </c>
      <c r="F35" s="303">
        <f>VLOOKUP($E35,'Combine Pitching Stat'!$E$6:$W$104,2,0)</f>
        <v>5</v>
      </c>
      <c r="G35" s="268">
        <f>VLOOKUP($E35,'Combine Pitching Stat'!$E$6:$W$104,11,0)</f>
        <v>24</v>
      </c>
      <c r="H35" s="119"/>
      <c r="I35" s="366"/>
      <c r="J35" s="119"/>
      <c r="K35" s="273">
        <v>2</v>
      </c>
      <c r="L35" s="385" t="s">
        <v>1</v>
      </c>
      <c r="M35" s="268">
        <v>2</v>
      </c>
      <c r="N35" s="268" t="s">
        <v>365</v>
      </c>
      <c r="O35" s="268">
        <f>VLOOKUP($N35,'Combine Pitching Stat'!$E$6:$W$104,2,0)</f>
        <v>3</v>
      </c>
      <c r="P35" s="259">
        <f>VLOOKUP($N35,'Combine Pitching Stat'!$E$6:$W$104,15,0)</f>
        <v>2.75</v>
      </c>
      <c r="Q35" s="2"/>
      <c r="R35" s="366"/>
    </row>
    <row r="36" spans="2:18" ht="20.25" customHeight="1">
      <c r="B36" s="273">
        <v>3</v>
      </c>
      <c r="C36" s="385" t="s">
        <v>0</v>
      </c>
      <c r="D36" s="268">
        <v>24</v>
      </c>
      <c r="E36" s="268" t="s">
        <v>357</v>
      </c>
      <c r="F36" s="303">
        <f>VLOOKUP($E36,'Combine Pitching Stat'!$E$6:$W$104,2,0)</f>
        <v>7</v>
      </c>
      <c r="G36" s="268">
        <f>VLOOKUP($E36,'Combine Pitching Stat'!$E$6:$W$104,11,0)</f>
        <v>23</v>
      </c>
      <c r="H36" s="119"/>
      <c r="I36" s="366"/>
      <c r="J36" s="119"/>
      <c r="K36" s="273">
        <v>3</v>
      </c>
      <c r="L36" s="385" t="s">
        <v>0</v>
      </c>
      <c r="M36" s="268">
        <v>23</v>
      </c>
      <c r="N36" s="268" t="s">
        <v>354</v>
      </c>
      <c r="O36" s="268">
        <f>VLOOKUP($N36,'Combine Pitching Stat'!$E$6:$W$104,2,0)</f>
        <v>3</v>
      </c>
      <c r="P36" s="259">
        <f>VLOOKUP($N36,'Combine Pitching Stat'!$E$6:$W$104,15,0)</f>
        <v>2.33</v>
      </c>
      <c r="Q36" s="2"/>
      <c r="R36" s="366"/>
    </row>
    <row r="37" spans="2:18" ht="20.25" customHeight="1">
      <c r="B37" s="273">
        <v>4</v>
      </c>
      <c r="C37" s="385" t="s">
        <v>0</v>
      </c>
      <c r="D37" s="268">
        <v>42</v>
      </c>
      <c r="E37" s="268" t="s">
        <v>417</v>
      </c>
      <c r="F37" s="303">
        <f>VLOOKUP($E37,'Combine Pitching Stat'!$E$6:$W$104,2,0)</f>
        <v>9</v>
      </c>
      <c r="G37" s="268">
        <f>VLOOKUP($E37,'Combine Pitching Stat'!$E$6:$W$104,11,0)</f>
        <v>13</v>
      </c>
      <c r="H37" s="119"/>
      <c r="I37" s="366"/>
      <c r="J37" s="119"/>
      <c r="K37" s="273">
        <v>4</v>
      </c>
      <c r="L37" s="385" t="s">
        <v>1</v>
      </c>
      <c r="M37" s="268">
        <v>6</v>
      </c>
      <c r="N37" s="268" t="s">
        <v>364</v>
      </c>
      <c r="O37" s="268">
        <f>VLOOKUP($N37,'Combine Pitching Stat'!$E$6:$W$104,2,0)</f>
        <v>5</v>
      </c>
      <c r="P37" s="259">
        <f>VLOOKUP($N37,'Combine Pitching Stat'!$E$6:$W$104,15,0)</f>
        <v>1.85</v>
      </c>
      <c r="Q37" s="2"/>
      <c r="R37" s="366"/>
    </row>
    <row r="38" spans="2:18" ht="20.25" customHeight="1">
      <c r="B38" s="274">
        <v>5</v>
      </c>
      <c r="C38" s="386" t="s">
        <v>3</v>
      </c>
      <c r="D38" s="269">
        <v>6</v>
      </c>
      <c r="E38" s="269" t="s">
        <v>394</v>
      </c>
      <c r="F38" s="303">
        <f>VLOOKUP($E38,'Combine Pitching Stat'!$E$6:$W$104,2,0)</f>
        <v>7</v>
      </c>
      <c r="G38" s="268">
        <f>VLOOKUP($E38,'Combine Pitching Stat'!$E$6:$W$104,11,0)</f>
        <v>12</v>
      </c>
      <c r="H38" s="119"/>
      <c r="I38" s="366"/>
      <c r="J38" s="119"/>
      <c r="K38" s="274">
        <v>5</v>
      </c>
      <c r="L38" s="386" t="s">
        <v>3</v>
      </c>
      <c r="M38" s="269">
        <v>7</v>
      </c>
      <c r="N38" s="269" t="s">
        <v>398</v>
      </c>
      <c r="O38" s="268">
        <f>VLOOKUP($N38,'Combine Pitching Stat'!$E$6:$W$104,2,0)</f>
        <v>4</v>
      </c>
      <c r="P38" s="259">
        <f>VLOOKUP($N38,'Combine Pitching Stat'!$E$6:$W$104,15,0)</f>
        <v>0.8</v>
      </c>
      <c r="Q38" s="2"/>
      <c r="R38" s="369"/>
    </row>
    <row r="39" spans="2:18" ht="20.25" hidden="1" customHeight="1">
      <c r="B39" s="273">
        <v>6</v>
      </c>
      <c r="C39" s="234"/>
      <c r="D39" s="258"/>
      <c r="E39" s="258"/>
      <c r="F39" s="258"/>
      <c r="G39" s="258"/>
      <c r="H39" s="119"/>
      <c r="I39" s="366"/>
      <c r="J39" s="119"/>
      <c r="K39" s="273">
        <v>6</v>
      </c>
      <c r="L39" s="237"/>
      <c r="M39" s="258"/>
      <c r="N39" s="258"/>
      <c r="O39" s="258"/>
      <c r="P39" s="260"/>
      <c r="Q39" s="2"/>
      <c r="R39" s="366"/>
    </row>
    <row r="40" spans="2:18" ht="20.25" hidden="1" customHeight="1">
      <c r="B40" s="273">
        <v>7</v>
      </c>
      <c r="C40" s="234"/>
      <c r="D40" s="258"/>
      <c r="E40" s="258"/>
      <c r="F40" s="258"/>
      <c r="G40" s="258"/>
      <c r="H40" s="119"/>
      <c r="I40" s="369"/>
      <c r="J40" s="119"/>
      <c r="K40" s="273">
        <v>7</v>
      </c>
      <c r="L40" s="234"/>
      <c r="M40" s="258"/>
      <c r="N40" s="258"/>
      <c r="O40" s="258"/>
      <c r="P40" s="260"/>
      <c r="Q40" s="2"/>
      <c r="R40" s="372"/>
    </row>
    <row r="41" spans="2:18" ht="20.25" customHeight="1">
      <c r="B41" s="455"/>
      <c r="C41" s="455"/>
      <c r="D41" s="455"/>
      <c r="E41" s="455"/>
      <c r="F41" s="455"/>
      <c r="G41" s="455"/>
      <c r="H41" s="144"/>
      <c r="I41" s="366"/>
      <c r="J41" s="144"/>
      <c r="K41" s="456"/>
      <c r="L41" s="456"/>
      <c r="M41" s="456"/>
      <c r="N41" s="456"/>
      <c r="O41" s="456"/>
      <c r="P41" s="456"/>
      <c r="Q41" s="2"/>
      <c r="R41" s="372"/>
    </row>
    <row r="42" spans="2:18" ht="3.1" customHeight="1">
      <c r="B42" s="131"/>
      <c r="C42" s="168"/>
      <c r="D42" s="168"/>
      <c r="E42" s="168"/>
      <c r="F42" s="131"/>
      <c r="G42" s="145"/>
      <c r="H42" s="144"/>
      <c r="I42" s="366"/>
      <c r="J42" s="144"/>
      <c r="K42" s="144"/>
      <c r="L42" s="161"/>
      <c r="M42" s="144"/>
      <c r="N42" s="130"/>
      <c r="O42" s="2"/>
      <c r="P42" s="2"/>
      <c r="Q42" s="2"/>
      <c r="R42" s="372"/>
    </row>
    <row r="43" spans="2:18" ht="20.25" customHeight="1">
      <c r="B43" s="155" t="s">
        <v>155</v>
      </c>
      <c r="C43" s="156" t="s">
        <v>121</v>
      </c>
      <c r="D43" s="158" t="s">
        <v>6</v>
      </c>
      <c r="E43" s="156" t="s">
        <v>122</v>
      </c>
      <c r="F43" s="156" t="s">
        <v>66</v>
      </c>
      <c r="G43" s="157" t="s">
        <v>127</v>
      </c>
      <c r="H43" s="124"/>
      <c r="I43" s="370"/>
      <c r="J43" s="124"/>
      <c r="K43" s="155" t="s">
        <v>359</v>
      </c>
      <c r="L43" s="156" t="s">
        <v>121</v>
      </c>
      <c r="M43" s="158" t="s">
        <v>6</v>
      </c>
      <c r="N43" s="156" t="s">
        <v>122</v>
      </c>
      <c r="O43" s="156" t="s">
        <v>66</v>
      </c>
      <c r="P43" s="157" t="s">
        <v>353</v>
      </c>
      <c r="Q43" s="2"/>
      <c r="R43" s="372"/>
    </row>
    <row r="44" spans="2:18" ht="20.25" customHeight="1">
      <c r="B44" s="274">
        <v>1</v>
      </c>
      <c r="C44" s="385" t="s">
        <v>0</v>
      </c>
      <c r="D44" s="268">
        <v>42</v>
      </c>
      <c r="E44" s="268" t="s">
        <v>417</v>
      </c>
      <c r="F44" s="303">
        <f>VLOOKUP($E44,'Combine Pitching Stat'!$E$6:$W$104,2,0)</f>
        <v>9</v>
      </c>
      <c r="G44" s="277">
        <f>VLOOKUP($E44,'Combine Pitching Stat'!$E$6:$W$104,7,0)</f>
        <v>28.33</v>
      </c>
      <c r="H44" s="118">
        <v>0</v>
      </c>
      <c r="I44" s="371" t="s">
        <v>124</v>
      </c>
      <c r="J44" s="169"/>
      <c r="K44" s="274">
        <v>1</v>
      </c>
      <c r="L44" s="386" t="s">
        <v>3</v>
      </c>
      <c r="M44" s="269">
        <v>0</v>
      </c>
      <c r="N44" s="269" t="s">
        <v>392</v>
      </c>
      <c r="O44" s="268">
        <f>VLOOKUP($N44,'Combine Pitching Stat'!$E$6:$W$104,2,0)</f>
        <v>6</v>
      </c>
      <c r="P44" s="303">
        <f>VLOOKUP($N44,'Combine Pitching Stat'!$E$6:$W$104,6,0)</f>
        <v>1</v>
      </c>
      <c r="Q44" s="2"/>
      <c r="R44" s="372" t="s">
        <v>124</v>
      </c>
    </row>
    <row r="45" spans="2:18" ht="20.25" customHeight="1">
      <c r="B45" s="273">
        <v>2</v>
      </c>
      <c r="C45" s="385" t="s">
        <v>0</v>
      </c>
      <c r="D45" s="268">
        <v>24</v>
      </c>
      <c r="E45" s="268" t="s">
        <v>357</v>
      </c>
      <c r="F45" s="303">
        <f>VLOOKUP($E45,'Combine Pitching Stat'!$E$6:$W$104,2,0)</f>
        <v>7</v>
      </c>
      <c r="G45" s="277">
        <f>VLOOKUP($E45,'Combine Pitching Stat'!$E$6:$W$104,7,0)</f>
        <v>16.329999999999998</v>
      </c>
      <c r="H45" s="172">
        <v>1</v>
      </c>
      <c r="I45" s="146"/>
      <c r="J45" s="173"/>
      <c r="K45" s="273">
        <v>2</v>
      </c>
      <c r="L45" s="237"/>
      <c r="M45" s="268"/>
      <c r="N45" s="268"/>
      <c r="O45" s="268" t="e">
        <f>VLOOKUP($N45,'Combine Pitching Stat'!$E$6:$W$104,2,0)</f>
        <v>#N/A</v>
      </c>
      <c r="P45" s="303" t="e">
        <f>VLOOKUP($N45,'Combine Pitching Stat'!$E$6:$W$104,6,0)</f>
        <v>#N/A</v>
      </c>
      <c r="Q45" s="2"/>
      <c r="R45" s="372"/>
    </row>
    <row r="46" spans="2:18" ht="20.25" customHeight="1">
      <c r="B46" s="273">
        <v>3</v>
      </c>
      <c r="C46" s="386" t="s">
        <v>3</v>
      </c>
      <c r="D46" s="269">
        <v>6</v>
      </c>
      <c r="E46" s="269" t="s">
        <v>394</v>
      </c>
      <c r="F46" s="303">
        <f>VLOOKUP($E46,'Combine Pitching Stat'!$E$6:$W$104,2,0)</f>
        <v>7</v>
      </c>
      <c r="G46" s="277">
        <f>VLOOKUP($E46,'Combine Pitching Stat'!$E$6:$W$104,7,0)</f>
        <v>15.33</v>
      </c>
      <c r="H46" s="118">
        <v>0</v>
      </c>
      <c r="I46" s="371"/>
      <c r="J46" s="169"/>
      <c r="K46" s="273">
        <v>3</v>
      </c>
      <c r="L46" s="276"/>
      <c r="M46" s="268"/>
      <c r="N46" s="268"/>
      <c r="O46" s="268" t="e">
        <f>VLOOKUP($N46,'Combine Pitching Stat'!$E$6:$W$104,2,0)</f>
        <v>#N/A</v>
      </c>
      <c r="P46" s="303" t="e">
        <f>VLOOKUP($N46,'Combine Pitching Stat'!$E$6:$W$104,6,0)</f>
        <v>#N/A</v>
      </c>
      <c r="Q46" s="2"/>
      <c r="R46" s="372"/>
    </row>
    <row r="47" spans="2:18" ht="20.25" customHeight="1">
      <c r="B47" s="273">
        <v>4</v>
      </c>
      <c r="C47" s="385" t="s">
        <v>1</v>
      </c>
      <c r="D47" s="268">
        <v>29</v>
      </c>
      <c r="E47" s="268" t="s">
        <v>420</v>
      </c>
      <c r="F47" s="303">
        <f>VLOOKUP($E47,'Combine Pitching Stat'!$E$6:$W$104,2,0)</f>
        <v>5</v>
      </c>
      <c r="G47" s="277">
        <f>VLOOKUP($E47,'Combine Pitching Stat'!$E$6:$W$104,7,0)</f>
        <v>15.33</v>
      </c>
      <c r="H47" s="174">
        <v>0</v>
      </c>
      <c r="I47" s="371"/>
      <c r="J47" s="175"/>
      <c r="K47" s="273">
        <v>4</v>
      </c>
      <c r="L47" s="276"/>
      <c r="M47" s="268"/>
      <c r="N47" s="268"/>
      <c r="O47" s="268" t="e">
        <f>VLOOKUP($N47,'Combine Pitching Stat'!$E$6:$W$104,2,0)</f>
        <v>#N/A</v>
      </c>
      <c r="P47" s="303" t="e">
        <f>VLOOKUP($N47,'Combine Pitching Stat'!$E$6:$W$104,6,0)</f>
        <v>#N/A</v>
      </c>
      <c r="Q47" s="2"/>
      <c r="R47" s="372"/>
    </row>
    <row r="48" spans="2:18" ht="20.25" customHeight="1">
      <c r="B48" s="274">
        <v>5</v>
      </c>
      <c r="C48" s="386" t="s">
        <v>3</v>
      </c>
      <c r="D48" s="269">
        <v>0</v>
      </c>
      <c r="E48" s="269" t="s">
        <v>392</v>
      </c>
      <c r="F48" s="303">
        <f>VLOOKUP($E48,'Combine Pitching Stat'!$E$6:$W$104,2,0)</f>
        <v>6</v>
      </c>
      <c r="G48" s="277">
        <f>VLOOKUP($E48,'Combine Pitching Stat'!$E$6:$W$104,7,0)</f>
        <v>13.67</v>
      </c>
      <c r="H48" s="174"/>
      <c r="I48" s="371"/>
      <c r="J48" s="175"/>
      <c r="K48" s="274">
        <v>5</v>
      </c>
      <c r="L48" s="276"/>
      <c r="M48" s="268"/>
      <c r="N48" s="268"/>
      <c r="O48" s="268" t="e">
        <f>VLOOKUP($N48,'Combine Pitching Stat'!$E$6:$W$104,2,0)</f>
        <v>#N/A</v>
      </c>
      <c r="P48" s="303" t="e">
        <f>VLOOKUP($N48,'Combine Pitching Stat'!$E$6:$W$104,6,0)</f>
        <v>#N/A</v>
      </c>
      <c r="Q48" s="2"/>
      <c r="R48" s="372"/>
    </row>
    <row r="49" spans="2:17" ht="20.25" hidden="1" customHeight="1">
      <c r="B49" s="273">
        <v>6</v>
      </c>
      <c r="C49" s="234"/>
      <c r="D49" s="258"/>
      <c r="E49" s="258"/>
      <c r="F49" s="258"/>
      <c r="G49" s="260"/>
      <c r="H49" s="174"/>
      <c r="I49" s="174"/>
      <c r="J49" s="175"/>
      <c r="K49" s="170"/>
      <c r="L49" s="170"/>
      <c r="M49" s="170"/>
      <c r="N49" s="171"/>
      <c r="O49" s="170"/>
      <c r="P49" s="2"/>
      <c r="Q49" s="2"/>
    </row>
    <row r="50" spans="2:17" ht="20.25" hidden="1" customHeight="1">
      <c r="B50" s="273">
        <v>7</v>
      </c>
      <c r="C50" s="234"/>
      <c r="D50" s="258"/>
      <c r="E50" s="258"/>
      <c r="F50" s="258"/>
      <c r="G50" s="260"/>
      <c r="H50" s="118"/>
      <c r="I50" s="118"/>
      <c r="J50" s="169"/>
      <c r="K50" s="170"/>
      <c r="L50" s="170"/>
      <c r="M50" s="170"/>
      <c r="N50" s="171"/>
      <c r="O50" s="170"/>
      <c r="P50" s="2"/>
      <c r="Q50" s="2"/>
    </row>
    <row r="51" spans="2:17">
      <c r="B51" s="453"/>
      <c r="C51" s="453"/>
      <c r="D51" s="453"/>
      <c r="E51" s="453"/>
      <c r="F51" s="453"/>
      <c r="G51" s="453"/>
      <c r="H51" s="176"/>
      <c r="I51" s="177"/>
      <c r="J51" s="177"/>
      <c r="K51" s="176"/>
      <c r="L51" s="178"/>
      <c r="M51" s="176"/>
      <c r="N51" s="179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2022-08-07T02:03:07Z</dcterms:modified>
  <dc:language>en-US</dc:language>
</cp:coreProperties>
</file>