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gfe\Desktop\Baseball\"/>
    </mc:Choice>
  </mc:AlternateContent>
  <bookViews>
    <workbookView xWindow="0" yWindow="0" windowWidth="34725" windowHeight="12435" tabRatio="766" firstSheet="2" activeTab="2"/>
  </bookViews>
  <sheets>
    <sheet name="Schedule" sheetId="2" state="hidden" r:id="rId1"/>
    <sheet name="Roster" sheetId="10" state="hidden" r:id="rId2"/>
    <sheet name="Standing" sheetId="3" r:id="rId3"/>
    <sheet name="Team Batting Stat" sheetId="4" r:id="rId4"/>
    <sheet name="Comb Batting Stat" sheetId="5" r:id="rId5"/>
    <sheet name="Batting Top 12" sheetId="6" r:id="rId6"/>
    <sheet name="Team Pitching Stat" sheetId="7" r:id="rId7"/>
    <sheet name="Combine Pitching Stat" sheetId="11" r:id="rId8"/>
    <sheet name="Pitching Top 5" sheetId="9" r:id="rId9"/>
  </sheets>
  <definedNames>
    <definedName name="_xlnm._FilterDatabase" localSheetId="4" hidden="1">'Comb Batting Stat'!$C$5:$Z$85</definedName>
    <definedName name="_xlnm._FilterDatabase" localSheetId="7" hidden="1">'Combine Pitching Stat'!$C$5:$W$85</definedName>
    <definedName name="_FilterDatabase_0" localSheetId="4">'Comb Batting Stat'!$C$5:$Z$5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9" l="1"/>
  <c r="F38" i="9"/>
  <c r="F37" i="9"/>
  <c r="F36" i="9"/>
  <c r="F35" i="9"/>
  <c r="F34" i="9"/>
  <c r="F45" i="9"/>
  <c r="F46" i="9"/>
  <c r="F47" i="9"/>
  <c r="F48" i="9"/>
  <c r="F44" i="9"/>
  <c r="F25" i="9"/>
  <c r="F26" i="9"/>
  <c r="F27" i="9"/>
  <c r="F28" i="9"/>
  <c r="F24" i="9"/>
  <c r="F18" i="9"/>
  <c r="F17" i="9"/>
  <c r="F15" i="9"/>
  <c r="F14" i="9"/>
  <c r="F5" i="9"/>
  <c r="F6" i="9"/>
  <c r="F7" i="9"/>
  <c r="F8" i="9"/>
  <c r="F4" i="9"/>
  <c r="O34" i="9" l="1"/>
  <c r="O35" i="9"/>
  <c r="O36" i="9"/>
  <c r="O37" i="9"/>
  <c r="O38" i="9"/>
  <c r="O24" i="9"/>
  <c r="O25" i="9"/>
  <c r="O26" i="9"/>
  <c r="O27" i="9"/>
  <c r="O28" i="9"/>
  <c r="Q18" i="3" l="1"/>
  <c r="Q17" i="3"/>
  <c r="Q16" i="3"/>
  <c r="J37" i="2"/>
  <c r="J24" i="2"/>
  <c r="J29" i="2"/>
  <c r="J20" i="2"/>
  <c r="J13" i="2"/>
  <c r="O20" i="6"/>
  <c r="O21" i="6"/>
  <c r="O22" i="6"/>
  <c r="O23" i="6"/>
  <c r="O24" i="6"/>
  <c r="O25" i="6"/>
  <c r="O26" i="6"/>
  <c r="O27" i="6"/>
  <c r="O28" i="6"/>
  <c r="O29" i="6"/>
  <c r="O30" i="6"/>
  <c r="N20" i="6"/>
  <c r="N21" i="6"/>
  <c r="N22" i="6"/>
  <c r="N23" i="6"/>
  <c r="N24" i="6"/>
  <c r="N25" i="6"/>
  <c r="N26" i="6"/>
  <c r="N27" i="6"/>
  <c r="N28" i="6"/>
  <c r="N29" i="6"/>
  <c r="N30" i="6"/>
  <c r="G26" i="9" l="1"/>
  <c r="G27" i="9"/>
  <c r="G28" i="9"/>
  <c r="G16" i="9"/>
  <c r="G17" i="9"/>
  <c r="G18" i="9"/>
  <c r="D9" i="9" l="1"/>
  <c r="D10" i="9"/>
  <c r="P25" i="9" l="1"/>
  <c r="P26" i="9"/>
  <c r="P27" i="9"/>
  <c r="P28" i="9"/>
  <c r="O18" i="9"/>
  <c r="P18" i="9"/>
  <c r="O19" i="9"/>
  <c r="P19" i="9"/>
  <c r="O20" i="9"/>
  <c r="P20" i="9"/>
  <c r="O8" i="9"/>
  <c r="P8" i="9"/>
  <c r="O9" i="9"/>
  <c r="P9" i="9"/>
  <c r="O10" i="9"/>
  <c r="P10" i="9"/>
  <c r="G15" i="9"/>
  <c r="P48" i="9"/>
  <c r="P47" i="9"/>
  <c r="P46" i="9"/>
  <c r="P45" i="9"/>
  <c r="P44" i="9"/>
  <c r="P38" i="9"/>
  <c r="O48" i="9"/>
  <c r="G48" i="9"/>
  <c r="G25" i="9"/>
  <c r="G38" i="9"/>
  <c r="G8" i="9"/>
  <c r="O47" i="9"/>
  <c r="O46" i="9"/>
  <c r="O45" i="9"/>
  <c r="O44" i="9"/>
  <c r="O17" i="9"/>
  <c r="O16" i="9"/>
  <c r="O15" i="9"/>
  <c r="O14" i="9"/>
  <c r="O50" i="6"/>
  <c r="O51" i="6"/>
  <c r="O52" i="6"/>
  <c r="O53" i="6"/>
  <c r="O54" i="6"/>
  <c r="O55" i="6"/>
  <c r="O56" i="6"/>
  <c r="O57" i="6"/>
  <c r="O58" i="6"/>
  <c r="O59" i="6"/>
  <c r="O60" i="6"/>
  <c r="O49" i="6"/>
  <c r="O45" i="6"/>
  <c r="O44" i="6"/>
  <c r="O43" i="6"/>
  <c r="O42" i="6"/>
  <c r="O41" i="6"/>
  <c r="O40" i="6"/>
  <c r="O39" i="6"/>
  <c r="O38" i="6"/>
  <c r="O37" i="6"/>
  <c r="O36" i="6"/>
  <c r="O35" i="6"/>
  <c r="O34" i="6"/>
  <c r="O19" i="6"/>
  <c r="O5" i="6"/>
  <c r="O6" i="6"/>
  <c r="O7" i="6"/>
  <c r="O8" i="6"/>
  <c r="O9" i="6"/>
  <c r="O10" i="6"/>
  <c r="O11" i="6"/>
  <c r="O12" i="6"/>
  <c r="O13" i="6"/>
  <c r="O14" i="6"/>
  <c r="O15" i="6"/>
  <c r="O4" i="6"/>
  <c r="G50" i="6"/>
  <c r="G51" i="6"/>
  <c r="G52" i="6"/>
  <c r="G53" i="6"/>
  <c r="G54" i="6"/>
  <c r="G55" i="6"/>
  <c r="G56" i="6"/>
  <c r="G57" i="6"/>
  <c r="G58" i="6"/>
  <c r="G59" i="6"/>
  <c r="G60" i="6"/>
  <c r="G49" i="6"/>
  <c r="G45" i="6"/>
  <c r="G44" i="6"/>
  <c r="G43" i="6"/>
  <c r="G42" i="6"/>
  <c r="G41" i="6"/>
  <c r="G40" i="6"/>
  <c r="G39" i="6"/>
  <c r="G38" i="6"/>
  <c r="G37" i="6"/>
  <c r="G36" i="6"/>
  <c r="G35" i="6"/>
  <c r="G34" i="6"/>
  <c r="G20" i="6"/>
  <c r="G21" i="6"/>
  <c r="G22" i="6"/>
  <c r="G23" i="6"/>
  <c r="G24" i="6"/>
  <c r="G25" i="6"/>
  <c r="G26" i="6"/>
  <c r="G27" i="6"/>
  <c r="G28" i="6"/>
  <c r="G29" i="6"/>
  <c r="G30" i="6"/>
  <c r="G19" i="6"/>
  <c r="G15" i="6"/>
  <c r="G14" i="6"/>
  <c r="G13" i="6"/>
  <c r="G12" i="6"/>
  <c r="G11" i="6"/>
  <c r="G10" i="6"/>
  <c r="G9" i="6"/>
  <c r="G8" i="6"/>
  <c r="G7" i="6"/>
  <c r="G6" i="6"/>
  <c r="G5" i="6"/>
  <c r="G4" i="6"/>
  <c r="N50" i="6"/>
  <c r="N51" i="6"/>
  <c r="N52" i="6"/>
  <c r="N53" i="6"/>
  <c r="N54" i="6"/>
  <c r="N55" i="6"/>
  <c r="N56" i="6"/>
  <c r="N57" i="6"/>
  <c r="N58" i="6"/>
  <c r="N59" i="6"/>
  <c r="N60" i="6"/>
  <c r="N49" i="6"/>
  <c r="N35" i="6"/>
  <c r="N36" i="6"/>
  <c r="N37" i="6"/>
  <c r="N38" i="6"/>
  <c r="N39" i="6"/>
  <c r="N40" i="6"/>
  <c r="N41" i="6"/>
  <c r="N42" i="6"/>
  <c r="N43" i="6"/>
  <c r="N44" i="6"/>
  <c r="N45" i="6"/>
  <c r="N34" i="6"/>
  <c r="N19" i="6"/>
  <c r="N5" i="6"/>
  <c r="N6" i="6"/>
  <c r="N7" i="6"/>
  <c r="N8" i="6"/>
  <c r="N9" i="6"/>
  <c r="N10" i="6"/>
  <c r="N11" i="6"/>
  <c r="N12" i="6"/>
  <c r="N13" i="6"/>
  <c r="N14" i="6"/>
  <c r="N15" i="6"/>
  <c r="N4" i="6"/>
  <c r="F50" i="6"/>
  <c r="F51" i="6"/>
  <c r="F52" i="6"/>
  <c r="F53" i="6"/>
  <c r="F54" i="6"/>
  <c r="F55" i="6"/>
  <c r="F56" i="6"/>
  <c r="F57" i="6"/>
  <c r="F58" i="6"/>
  <c r="F59" i="6"/>
  <c r="F60" i="6"/>
  <c r="F49" i="6"/>
  <c r="F35" i="6"/>
  <c r="F36" i="6"/>
  <c r="F37" i="6"/>
  <c r="F38" i="6"/>
  <c r="F39" i="6"/>
  <c r="F40" i="6"/>
  <c r="F41" i="6"/>
  <c r="F42" i="6"/>
  <c r="F43" i="6"/>
  <c r="F44" i="6"/>
  <c r="F45" i="6"/>
  <c r="F34" i="6"/>
  <c r="F20" i="6"/>
  <c r="F21" i="6"/>
  <c r="F22" i="6"/>
  <c r="F23" i="6"/>
  <c r="F24" i="6"/>
  <c r="F25" i="6"/>
  <c r="F26" i="6"/>
  <c r="F27" i="6"/>
  <c r="F28" i="6"/>
  <c r="F29" i="6"/>
  <c r="F30" i="6"/>
  <c r="F19" i="6"/>
  <c r="F5" i="6"/>
  <c r="F6" i="6"/>
  <c r="F7" i="6"/>
  <c r="F8" i="6"/>
  <c r="F9" i="6"/>
  <c r="F10" i="6"/>
  <c r="F11" i="6"/>
  <c r="F12" i="6"/>
  <c r="F13" i="6"/>
  <c r="F14" i="6"/>
  <c r="F15" i="6"/>
  <c r="F4" i="6"/>
  <c r="H44" i="2" l="1"/>
  <c r="G44" i="2"/>
  <c r="F44" i="2"/>
  <c r="H43" i="2"/>
  <c r="G43" i="2"/>
  <c r="F43" i="2"/>
  <c r="H42" i="2"/>
  <c r="G42" i="2"/>
  <c r="F42" i="2"/>
  <c r="I40" i="2"/>
  <c r="E9" i="2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P37" i="9" l="1"/>
  <c r="P36" i="9"/>
  <c r="P35" i="9"/>
  <c r="P34" i="9"/>
  <c r="P24" i="9"/>
  <c r="P15" i="9"/>
  <c r="P16" i="9"/>
  <c r="P17" i="9"/>
  <c r="P14" i="9"/>
  <c r="G45" i="9"/>
  <c r="G46" i="9"/>
  <c r="G47" i="9"/>
  <c r="G44" i="9"/>
  <c r="G37" i="9"/>
  <c r="G36" i="9"/>
  <c r="G35" i="9"/>
  <c r="G34" i="9"/>
  <c r="G24" i="9"/>
  <c r="G14" i="9"/>
  <c r="P5" i="9"/>
  <c r="P6" i="9"/>
  <c r="P7" i="9"/>
  <c r="P4" i="9"/>
  <c r="O5" i="9"/>
  <c r="O6" i="9"/>
  <c r="O7" i="9"/>
  <c r="O4" i="9"/>
  <c r="G5" i="9"/>
  <c r="G6" i="9"/>
  <c r="G7" i="9"/>
  <c r="G4" i="9"/>
  <c r="B2" i="6" l="1"/>
  <c r="B2" i="9" l="1"/>
  <c r="W19" i="3" l="1"/>
  <c r="W18" i="3" l="1"/>
  <c r="V19" i="3"/>
  <c r="Q19" i="3"/>
  <c r="U19" i="3" s="1"/>
  <c r="V18" i="3"/>
  <c r="W20" i="3" l="1"/>
  <c r="V20" i="3"/>
  <c r="Q20" i="3"/>
  <c r="U20" i="3" s="1"/>
  <c r="W17" i="3"/>
  <c r="V17" i="3"/>
  <c r="U17" i="3"/>
  <c r="V16" i="3"/>
  <c r="U16" i="3"/>
  <c r="W9" i="3" l="1"/>
  <c r="V9" i="3"/>
  <c r="Q9" i="3"/>
  <c r="U9" i="3" s="1"/>
  <c r="W8" i="3"/>
  <c r="V8" i="3"/>
  <c r="Q8" i="3"/>
  <c r="U8" i="3" s="1"/>
  <c r="Q7" i="3"/>
  <c r="U7" i="3" s="1"/>
  <c r="V7" i="3"/>
  <c r="W7" i="3"/>
  <c r="W10" i="3"/>
  <c r="V10" i="3"/>
  <c r="Q10" i="3"/>
  <c r="V6" i="3"/>
  <c r="Q6" i="3"/>
  <c r="U6" i="3" s="1"/>
</calcChain>
</file>

<file path=xl/sharedStrings.xml><?xml version="1.0" encoding="utf-8"?>
<sst xmlns="http://schemas.openxmlformats.org/spreadsheetml/2006/main" count="1670" uniqueCount="423">
  <si>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</si>
  <si>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</si>
  <si>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</si>
  <si>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</si>
  <si>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</si>
  <si>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</si>
  <si>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</si>
  <si>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</si>
  <si>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</si>
  <si>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Kyungmin Lee</t>
  </si>
  <si>
    <t>이경민</t>
  </si>
  <si>
    <t>이학재</t>
  </si>
  <si>
    <t>Tim Rha</t>
  </si>
  <si>
    <t>Scott Noh</t>
  </si>
  <si>
    <t>노승혁</t>
  </si>
  <si>
    <t>박승희</t>
  </si>
  <si>
    <t>Sungjoo Lee</t>
  </si>
  <si>
    <t>이성주</t>
  </si>
  <si>
    <t>김재민</t>
  </si>
  <si>
    <t>김용호</t>
  </si>
  <si>
    <t>최재경</t>
  </si>
  <si>
    <t>김원석</t>
  </si>
  <si>
    <t>Minsoo Jung</t>
  </si>
  <si>
    <t>정민수</t>
  </si>
  <si>
    <t>황선구</t>
  </si>
  <si>
    <t>Jiman Park</t>
  </si>
  <si>
    <t>박지만</t>
  </si>
  <si>
    <t>Tiger Kim</t>
  </si>
  <si>
    <t>김호영</t>
  </si>
  <si>
    <t>Dennis Choi</t>
  </si>
  <si>
    <t>최경호</t>
  </si>
  <si>
    <t>권영대</t>
  </si>
  <si>
    <t>Hongsoo Jun</t>
  </si>
  <si>
    <t>전홍수</t>
  </si>
  <si>
    <t>Kanghyok Lee</t>
  </si>
  <si>
    <t>이강혁</t>
  </si>
  <si>
    <t>Kyuyoun Lee</t>
  </si>
  <si>
    <t>이규연</t>
  </si>
  <si>
    <t>Gyuman Han</t>
  </si>
  <si>
    <t>한규만</t>
  </si>
  <si>
    <t>Kangmin Lee</t>
  </si>
  <si>
    <t>이강민</t>
  </si>
  <si>
    <t>Jungryun Baik</t>
  </si>
  <si>
    <t>백정련</t>
  </si>
  <si>
    <t>Sungki Kim</t>
  </si>
  <si>
    <t>김성기</t>
  </si>
  <si>
    <t>Jinwook Park</t>
  </si>
  <si>
    <t>박진욱</t>
  </si>
  <si>
    <t>David Vo</t>
  </si>
  <si>
    <t>Chester Lee</t>
  </si>
  <si>
    <t>Shun Tsumura</t>
  </si>
  <si>
    <t>Donhoi Kwon</t>
  </si>
  <si>
    <t>권돈회</t>
  </si>
  <si>
    <t>Chanwoong Chung</t>
  </si>
  <si>
    <t>정찬웅</t>
  </si>
  <si>
    <t>HOME</t>
  </si>
  <si>
    <t>AWAY</t>
  </si>
  <si>
    <t>TBD</t>
  </si>
  <si>
    <t>OFF</t>
  </si>
  <si>
    <t>PLAY OFF</t>
  </si>
  <si>
    <t>CHAMPIONSHIP 1ST</t>
  </si>
  <si>
    <t>제1경기 (오전)</t>
  </si>
  <si>
    <t>제2경기 (오후)</t>
  </si>
  <si>
    <t>심판/기록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</si>
  <si>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</si>
  <si>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</si>
  <si>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</si>
  <si>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</si>
  <si>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</si>
  <si>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</si>
  <si>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</si>
  <si>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</si>
  <si>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</si>
  <si>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</si>
  <si>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</si>
  <si>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-</t>
  </si>
  <si>
    <t>New England Aces</t>
  </si>
  <si>
    <t>Mass Warriors</t>
  </si>
  <si>
    <t>Cambridge Bananas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</si>
  <si>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</si>
  <si>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</si>
  <si>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</si>
  <si>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</si>
  <si>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</si>
  <si>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</si>
  <si>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</si>
  <si>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</si>
  <si>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</si>
  <si>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</si>
  <si>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</si>
  <si>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</si>
  <si>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</si>
  <si>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</si>
  <si>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</si>
  <si>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</si>
  <si>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</si>
  <si>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</si>
  <si>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</si>
  <si>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</si>
  <si>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</si>
  <si>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</si>
  <si>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</si>
  <si>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</si>
  <si>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</si>
  <si>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</si>
  <si>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</si>
  <si>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</si>
  <si>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</si>
  <si>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</si>
  <si>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</si>
  <si>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</si>
  <si>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</si>
  <si>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</si>
  <si>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</si>
  <si>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</si>
  <si>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</si>
  <si>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</si>
  <si>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</si>
  <si>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</si>
  <si>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</si>
  <si>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Batting Stats - Combine</t>
  </si>
  <si>
    <t>TEAM</t>
  </si>
  <si>
    <t>PLAYER</t>
  </si>
  <si>
    <t>GAME</t>
  </si>
  <si>
    <t>High</t>
  </si>
  <si>
    <t>최다안타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</si>
  <si>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</si>
  <si>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</si>
  <si>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</si>
  <si>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</si>
  <si>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</si>
  <si>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</si>
  <si>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</si>
  <si>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</si>
  <si>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</si>
  <si>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</si>
  <si>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</si>
  <si>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</si>
  <si>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</si>
  <si>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</si>
  <si>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</si>
  <si>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</si>
  <si>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</si>
  <si>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</si>
  <si>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</si>
  <si>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</si>
  <si>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</si>
  <si>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</si>
  <si>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</si>
  <si>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</si>
  <si>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</si>
  <si>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t>이닝출루</t>
  </si>
  <si>
    <t>Low</t>
  </si>
  <si>
    <t>다승</t>
  </si>
  <si>
    <t>삼진/볼넷</t>
  </si>
  <si>
    <t>최다이닝</t>
  </si>
  <si>
    <t>W1</t>
  </si>
  <si>
    <t>Game</t>
  </si>
  <si>
    <t>Brookline Boars</t>
  </si>
  <si>
    <t xml:space="preserve">2018 REGULAR SEASON STANDINGS </t>
  </si>
  <si>
    <t>L2</t>
  </si>
  <si>
    <t>W2</t>
  </si>
  <si>
    <t>Allston Slamers</t>
  </si>
  <si>
    <t>L-1</t>
  </si>
  <si>
    <t>L4</t>
  </si>
  <si>
    <t>W4</t>
  </si>
  <si>
    <t>3-0-2</t>
  </si>
  <si>
    <t>L1</t>
  </si>
  <si>
    <t>Back no.</t>
  </si>
  <si>
    <t>Rich Kim</t>
  </si>
  <si>
    <t>Youngbum Cho</t>
  </si>
  <si>
    <t>조영범</t>
  </si>
  <si>
    <t>김명찬</t>
  </si>
  <si>
    <t>Jisub Choi</t>
  </si>
  <si>
    <t>최지섭</t>
  </si>
  <si>
    <t>Wonseok Kim</t>
  </si>
  <si>
    <t>김도휘</t>
  </si>
  <si>
    <t>Jemin Kim</t>
  </si>
  <si>
    <t>Youngjoon Choi</t>
  </si>
  <si>
    <t>최영준</t>
  </si>
  <si>
    <t>Ben Park</t>
  </si>
  <si>
    <t>David Lim</t>
  </si>
  <si>
    <t>Brian Kim</t>
  </si>
  <si>
    <t>Jinman Kim</t>
  </si>
  <si>
    <t>김진만</t>
  </si>
  <si>
    <t>체스터 리</t>
  </si>
  <si>
    <t>Jay Choi</t>
  </si>
  <si>
    <t>Hyukjin Yun</t>
  </si>
  <si>
    <t>윤혁진</t>
  </si>
  <si>
    <t>Dennis Kim</t>
  </si>
  <si>
    <t>김동일</t>
  </si>
  <si>
    <t>Youngmo Park</t>
  </si>
  <si>
    <t>박영모</t>
  </si>
  <si>
    <t>Jungpyo Ha</t>
  </si>
  <si>
    <t>하정표</t>
  </si>
  <si>
    <t>Ungbae Park</t>
  </si>
  <si>
    <t xml:space="preserve"> 박웅배</t>
  </si>
  <si>
    <t>Suwon Shon</t>
  </si>
  <si>
    <t>손수원</t>
  </si>
  <si>
    <t>구준모</t>
  </si>
  <si>
    <t>Suk Hyun Min</t>
  </si>
  <si>
    <t>민석현</t>
  </si>
  <si>
    <t>Martin Hwang</t>
  </si>
  <si>
    <t>Wan Jung</t>
  </si>
  <si>
    <t>정완</t>
  </si>
  <si>
    <t>Byoungwook Chung</t>
  </si>
  <si>
    <t>정병욱</t>
  </si>
  <si>
    <t>최경환</t>
  </si>
  <si>
    <t>Robin Kim</t>
  </si>
  <si>
    <t>김유중</t>
  </si>
  <si>
    <t>Daewee Hwang</t>
  </si>
  <si>
    <t>황대위</t>
  </si>
  <si>
    <t>Sohyun Han</t>
  </si>
  <si>
    <t>한소현</t>
  </si>
  <si>
    <t>Hyunjung Won</t>
  </si>
  <si>
    <t>원현중</t>
  </si>
  <si>
    <t>Youngho Kim</t>
  </si>
  <si>
    <t>L3</t>
  </si>
  <si>
    <t>4-0-1</t>
  </si>
  <si>
    <t>0-0-5</t>
  </si>
  <si>
    <t>W3</t>
  </si>
  <si>
    <t>W5</t>
  </si>
  <si>
    <t>1-0-4</t>
  </si>
  <si>
    <t>2-0-3</t>
  </si>
  <si>
    <t>Wooseung Yoo</t>
  </si>
  <si>
    <t>유우성</t>
  </si>
  <si>
    <t>Hakjae Lee</t>
  </si>
  <si>
    <t>Dohwee Kim</t>
  </si>
  <si>
    <t>Steve Kwon</t>
  </si>
  <si>
    <t>Myeongchan Kim</t>
  </si>
  <si>
    <t>Joonmo Ku</t>
  </si>
  <si>
    <t>Younghan Kim</t>
  </si>
  <si>
    <t>김영한</t>
  </si>
  <si>
    <t>Andy Hwang</t>
  </si>
  <si>
    <t>황승현</t>
  </si>
  <si>
    <t>Shinhyung Lee</t>
  </si>
  <si>
    <t>이신형</t>
  </si>
  <si>
    <t>Sean Park</t>
  </si>
  <si>
    <t>박영선</t>
  </si>
  <si>
    <t>David Hwang</t>
  </si>
  <si>
    <t>황득기</t>
  </si>
  <si>
    <t>Chris Yee</t>
  </si>
  <si>
    <t>크리스</t>
  </si>
  <si>
    <t>Sunho Kim</t>
  </si>
  <si>
    <t>김선호</t>
  </si>
  <si>
    <t>김병진</t>
  </si>
  <si>
    <t>Sean Lee</t>
  </si>
  <si>
    <t>이승원</t>
  </si>
  <si>
    <t>Charlie Shin</t>
  </si>
  <si>
    <t>신인섭</t>
  </si>
  <si>
    <t>Youngjae Shim</t>
  </si>
  <si>
    <t>심영재</t>
  </si>
  <si>
    <t>Taeseok Yang</t>
  </si>
  <si>
    <t>양태석</t>
  </si>
  <si>
    <t>Kyujung Hwang</t>
  </si>
  <si>
    <t>황규정</t>
  </si>
  <si>
    <t>Jeehyun Yang</t>
  </si>
  <si>
    <t>양지현</t>
  </si>
  <si>
    <t>Yami Matsusaka</t>
  </si>
  <si>
    <t>야마토</t>
  </si>
  <si>
    <t>Kiho Lee</t>
  </si>
  <si>
    <t>이기호</t>
  </si>
  <si>
    <t>Taegon Cha</t>
  </si>
  <si>
    <t>차태곤</t>
  </si>
  <si>
    <t>Jihoon Park</t>
  </si>
  <si>
    <t>박지훈</t>
  </si>
  <si>
    <t>Deokhoom Kim</t>
  </si>
  <si>
    <t>김덕훈</t>
  </si>
  <si>
    <t>Paul Yu</t>
  </si>
  <si>
    <t>유영민</t>
  </si>
  <si>
    <t>Jin Huh</t>
  </si>
  <si>
    <t>허진행</t>
  </si>
  <si>
    <t>Jung Suk Cho</t>
  </si>
  <si>
    <t>조정석</t>
  </si>
  <si>
    <t>Jonghyeon Shin</t>
  </si>
  <si>
    <t>신종현</t>
  </si>
  <si>
    <t>Vincent Lee</t>
  </si>
  <si>
    <t>이균종</t>
  </si>
  <si>
    <t>Koon Lee</t>
  </si>
  <si>
    <t>이성군</t>
  </si>
  <si>
    <t>Donghwan Kim</t>
  </si>
  <si>
    <t>김동환</t>
  </si>
  <si>
    <t>Jonghyoung Kim</t>
  </si>
  <si>
    <t>김종형</t>
  </si>
  <si>
    <t>WooJoo Lee</t>
  </si>
  <si>
    <t>이우주</t>
  </si>
  <si>
    <t>Seungwon Ju</t>
  </si>
  <si>
    <t>주승원</t>
  </si>
  <si>
    <t>Jungil Lee</t>
  </si>
  <si>
    <t>이정일</t>
  </si>
  <si>
    <t>Mingyu Kwak</t>
  </si>
  <si>
    <t>곽민규</t>
  </si>
  <si>
    <t>Joonha Kwon</t>
  </si>
  <si>
    <t>권준하</t>
  </si>
  <si>
    <t>Joonhyung Shim</t>
  </si>
  <si>
    <t>심준형</t>
  </si>
  <si>
    <t>Myeongje Lee</t>
  </si>
  <si>
    <t>이명제</t>
  </si>
  <si>
    <t>Erik Kwon</t>
  </si>
  <si>
    <t>권민석</t>
  </si>
  <si>
    <t>Woochul Jung</t>
  </si>
  <si>
    <t>정우철</t>
  </si>
  <si>
    <t>Jisung Roh</t>
  </si>
  <si>
    <t>노지성</t>
  </si>
  <si>
    <t>Jangwon Seo</t>
  </si>
  <si>
    <t>서장원</t>
  </si>
  <si>
    <t>Jungyu Lee</t>
  </si>
  <si>
    <t>이준규</t>
  </si>
  <si>
    <t>Taehoon Yang</t>
  </si>
  <si>
    <t>양태훈</t>
  </si>
  <si>
    <t>Kihyun Kim</t>
  </si>
  <si>
    <t>김기현</t>
  </si>
  <si>
    <t>Changhwa Lee</t>
  </si>
  <si>
    <t>이창화</t>
  </si>
  <si>
    <t>Taeyong Cho</t>
  </si>
  <si>
    <t>조태용</t>
  </si>
  <si>
    <t>Roy Kim</t>
  </si>
  <si>
    <t>김성윤</t>
  </si>
  <si>
    <t>Jinsoo Park</t>
  </si>
  <si>
    <t>박진수</t>
  </si>
  <si>
    <t>Arnold Lee</t>
  </si>
  <si>
    <t>이상우</t>
  </si>
  <si>
    <t>Jiho Ryu</t>
  </si>
  <si>
    <t>류지호</t>
  </si>
  <si>
    <t>Sol Oh</t>
  </si>
  <si>
    <t>오솔</t>
  </si>
  <si>
    <t>이상헌</t>
  </si>
  <si>
    <t>Sunghoon Wang</t>
  </si>
  <si>
    <t>왕성훈</t>
  </si>
  <si>
    <t>Sangheun Lee</t>
  </si>
  <si>
    <t>Sokann Ko</t>
  </si>
  <si>
    <t>고석환</t>
  </si>
  <si>
    <t>Kyunghwan Choi</t>
  </si>
  <si>
    <t>Sukwoo Lee</t>
  </si>
  <si>
    <t>이석우</t>
  </si>
  <si>
    <t>Daejoong Won</t>
  </si>
  <si>
    <t>원대중</t>
  </si>
  <si>
    <t>Jongsoo Kim</t>
  </si>
  <si>
    <t>김종수</t>
  </si>
  <si>
    <t>Dukin Ha</t>
  </si>
  <si>
    <t>하득인</t>
  </si>
  <si>
    <t>Han Kim</t>
  </si>
  <si>
    <t>김한년</t>
  </si>
  <si>
    <t>updated on 09-01-18</t>
  </si>
  <si>
    <t>Seongwoo Song</t>
  </si>
  <si>
    <t>송성우</t>
  </si>
  <si>
    <t>Min Woo Kim</t>
  </si>
  <si>
    <t>김민우</t>
  </si>
  <si>
    <t>updated on 09-05-18</t>
  </si>
  <si>
    <t>Yangsoo Song</t>
  </si>
  <si>
    <t>송양수</t>
  </si>
  <si>
    <t>2-1-2</t>
  </si>
  <si>
    <t>Jung Won Park</t>
  </si>
  <si>
    <t>박정원</t>
  </si>
  <si>
    <t>updated on 09-18-18</t>
  </si>
  <si>
    <t>Boston Braves</t>
  </si>
  <si>
    <t xml:space="preserve">2022 REGULAR SEASON STANDINGS </t>
  </si>
  <si>
    <t>2022 REGULAR SEASON BATTING LEADERS TOP 12 (Regular Season)</t>
  </si>
  <si>
    <t>HLD</t>
  </si>
  <si>
    <t xml:space="preserve">Robin Kim </t>
  </si>
  <si>
    <t>TOTALS</t>
  </si>
  <si>
    <t xml:space="preserve">George Yoo </t>
  </si>
  <si>
    <t xml:space="preserve">Ted Bang </t>
  </si>
  <si>
    <t xml:space="preserve">Jeongwan Ko </t>
  </si>
  <si>
    <t xml:space="preserve">Gabriel Santos </t>
  </si>
  <si>
    <t>홀드</t>
  </si>
  <si>
    <t xml:space="preserve">John Cook </t>
  </si>
  <si>
    <t xml:space="preserve">Jemin Choi </t>
  </si>
  <si>
    <t xml:space="preserve">Scott Noh </t>
  </si>
  <si>
    <t xml:space="preserve">Tim Rha </t>
  </si>
  <si>
    <t xml:space="preserve">Shawn Bradley </t>
  </si>
  <si>
    <t xml:space="preserve">Sungjoo Lee </t>
  </si>
  <si>
    <t xml:space="preserve">Brandon Kim </t>
  </si>
  <si>
    <t xml:space="preserve">Ben Park </t>
  </si>
  <si>
    <t xml:space="preserve">Sean Lee </t>
  </si>
  <si>
    <t xml:space="preserve">Sehoon Kim </t>
  </si>
  <si>
    <t>Combined</t>
  </si>
  <si>
    <t>2022 REGULAR SEASON PITCHING LEADERS TOP 5 (Regular Season)</t>
  </si>
  <si>
    <t>2022 Boston KBL Schedule (revised 04/11/22)</t>
  </si>
  <si>
    <t>NO</t>
  </si>
  <si>
    <t>Date</t>
  </si>
  <si>
    <t>Game 1 (9:30 AM)</t>
  </si>
  <si>
    <t>Off</t>
  </si>
  <si>
    <t>Away</t>
  </si>
  <si>
    <t>Home</t>
  </si>
  <si>
    <t>Slammers</t>
  </si>
  <si>
    <t>Braves</t>
  </si>
  <si>
    <t>Warriors</t>
  </si>
  <si>
    <t>Memorial Day weekend off</t>
  </si>
  <si>
    <t>Independence Day weekend off</t>
  </si>
  <si>
    <t>Labor Day weekend</t>
  </si>
  <si>
    <t>Elimination Game</t>
  </si>
  <si>
    <t>Championship-1</t>
  </si>
  <si>
    <t>Championship-2</t>
  </si>
  <si>
    <t>L5 (W-L-T)</t>
  </si>
  <si>
    <t xml:space="preserve">Hyukjin Yun </t>
  </si>
  <si>
    <t xml:space="preserve"> </t>
  </si>
  <si>
    <t>0-2-0</t>
  </si>
  <si>
    <t xml:space="preserve">Kyuyoun Lee </t>
  </si>
  <si>
    <t xml:space="preserve">Seungho Oh </t>
  </si>
  <si>
    <t xml:space="preserve">Manny Brea </t>
  </si>
  <si>
    <t xml:space="preserve">Stephen Gayle </t>
  </si>
  <si>
    <t xml:space="preserve">Hakjae Lee </t>
  </si>
  <si>
    <t xml:space="preserve">Arnold Lee </t>
  </si>
  <si>
    <t xml:space="preserve">Joonseok Park </t>
  </si>
  <si>
    <t xml:space="preserve">Kyungmin Lee </t>
  </si>
  <si>
    <t xml:space="preserve">David Vo </t>
  </si>
  <si>
    <t xml:space="preserve">Eduardo  Flores </t>
  </si>
  <si>
    <t xml:space="preserve">Eojin Kim </t>
  </si>
  <si>
    <t xml:space="preserve">Jiwon Choi </t>
  </si>
  <si>
    <t xml:space="preserve">Steve Kwon </t>
  </si>
  <si>
    <t xml:space="preserve">Luis Bastidas </t>
  </si>
  <si>
    <t>NW</t>
  </si>
  <si>
    <t>2-1-0</t>
  </si>
  <si>
    <t xml:space="preserve">Alex Wu </t>
  </si>
  <si>
    <t xml:space="preserve">Chris Titus </t>
  </si>
  <si>
    <t xml:space="preserve">Myeongchan Kim </t>
  </si>
  <si>
    <t xml:space="preserve">Dave Lim </t>
  </si>
  <si>
    <t xml:space="preserve">Serok Lim </t>
  </si>
  <si>
    <t xml:space="preserve">Noah Doty </t>
  </si>
  <si>
    <t xml:space="preserve">Jiwon Woo </t>
  </si>
  <si>
    <t xml:space="preserve">Mike Stone </t>
  </si>
  <si>
    <t xml:space="preserve">Jungwon Park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</si>
</sst>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/d;@"/>
    <numFmt numFmtId="165" formatCode="0.000"/>
    <numFmt numFmtId="166" formatCode="0.0"/>
    <numFmt numFmtId="167" formatCode="0_);[Red]\(0\)"/>
    <numFmt numFmtId="168" formatCode="0.000_);[Red]\(0.000\)"/>
    <numFmt numFmtId="169" formatCode="0.000_ "/>
    <numFmt numFmtId="170" formatCode="mm/dd/yy;@"/>
  </numFmts>
  <fonts count="7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9"/>
      <color rgb="FF000000"/>
      <name val="맑은 고딕"/>
      <family val="3"/>
      <charset val="129"/>
    </font>
    <font>
      <sz val="18"/>
      <color rgb="FF000000"/>
      <name val="Calibri"/>
      <family val="2"/>
      <charset val="1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4"/>
      <name val="Calibri"/>
      <family val="2"/>
      <charset val="1"/>
    </font>
    <font>
      <b/>
      <sz val="8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sz val="14"/>
      <color rgb="FF000000"/>
      <name val="Calibri"/>
      <family val="2"/>
    </font>
    <font>
      <b/>
      <u/>
      <sz val="24"/>
      <color rgb="FFFF0000"/>
      <name val="Calibri"/>
      <family val="2"/>
      <charset val="1"/>
    </font>
    <font>
      <b/>
      <u/>
      <sz val="24"/>
      <color rgb="FFFF0000"/>
      <name val="Calibri"/>
      <family val="2"/>
    </font>
    <font>
      <u/>
      <sz val="18"/>
      <color rgb="FFFF0000"/>
      <name val="Arial Black"/>
      <family val="2"/>
      <charset val="1"/>
    </font>
    <font>
      <u/>
      <sz val="18"/>
      <color rgb="FFFF0000"/>
      <name val="Arial Black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6282A"/>
      <name val="Arial"/>
      <family val="2"/>
    </font>
    <font>
      <b/>
      <sz val="14"/>
      <color theme="1"/>
      <name val="Calibri"/>
      <family val="2"/>
    </font>
    <font>
      <sz val="14"/>
      <name val="Calibri"/>
      <family val="2"/>
      <charset val="1"/>
    </font>
    <font>
      <b/>
      <u/>
      <sz val="20"/>
      <color rgb="FF000000"/>
      <name val="Calibri"/>
      <family val="2"/>
      <charset val="1"/>
    </font>
    <font>
      <sz val="11"/>
      <color theme="1"/>
      <name val="Calibri"/>
      <family val="2"/>
      <charset val="129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rgb="FF000000"/>
      <name val="Droid Sans Fallback"/>
      <family val="3"/>
      <charset val="129"/>
    </font>
    <font>
      <b/>
      <sz val="11"/>
      <color rgb="FF000000"/>
      <name val="Calibri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rgb="FF66FF33"/>
      <name val="Calibri"/>
      <family val="2"/>
      <charset val="1"/>
    </font>
    <font>
      <b/>
      <sz val="12"/>
      <color rgb="FF000000"/>
      <name val="Calibri"/>
      <family val="2"/>
    </font>
    <font>
      <b/>
      <strike/>
      <sz val="11"/>
      <color theme="1"/>
      <name val="Calibri"/>
      <family val="2"/>
      <scheme val="minor"/>
    </font>
    <font>
      <strike/>
      <sz val="11"/>
      <color rgb="FF000000"/>
      <name val="Calibri"/>
      <family val="2"/>
    </font>
    <font>
      <b/>
      <strike/>
      <sz val="11"/>
      <color rgb="FFFFFF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808080"/>
        <bgColor rgb="FF7F7F7F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34998626667073579"/>
        <bgColor indexed="64"/>
      </patternFill>
    </fill>
  </fills>
  <borders count="7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auto="1"/>
      </right>
      <top style="thin">
        <color rgb="FFFFFFFF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29" fillId="0" borderId="0" applyProtection="0"/>
    <xf numFmtId="0" fontId="40" fillId="0" borderId="0"/>
    <xf numFmtId="0" fontId="41" fillId="0" borderId="0"/>
    <xf numFmtId="0" fontId="50" fillId="0" borderId="0">
      <alignment vertical="center"/>
    </xf>
    <xf numFmtId="0" fontId="51" fillId="0" borderId="0"/>
  </cellStyleXfs>
  <cellXfs count="47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65" fontId="9" fillId="4" borderId="29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165" fontId="9" fillId="3" borderId="2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66" fontId="9" fillId="3" borderId="5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6" fontId="9" fillId="0" borderId="5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4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164" fontId="3" fillId="2" borderId="27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64" fontId="3" fillId="3" borderId="29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3" fillId="3" borderId="22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1" applyFont="1" applyAlignment="1" applyProtection="1">
      <alignment horizontal="center" vertical="center"/>
    </xf>
    <xf numFmtId="165" fontId="9" fillId="0" borderId="0" xfId="1" applyNumberFormat="1" applyFont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29" fillId="0" borderId="0" xfId="1" applyFont="1" applyAlignment="1" applyProtection="1"/>
    <xf numFmtId="0" fontId="15" fillId="8" borderId="22" xfId="1" applyFont="1" applyFill="1" applyBorder="1" applyAlignment="1" applyProtection="1">
      <alignment horizontal="center" vertical="center"/>
    </xf>
    <xf numFmtId="0" fontId="12" fillId="8" borderId="59" xfId="1" applyFont="1" applyFill="1" applyBorder="1" applyAlignment="1" applyProtection="1">
      <alignment horizontal="center" vertical="center"/>
    </xf>
    <xf numFmtId="0" fontId="12" fillId="8" borderId="60" xfId="1" applyFont="1" applyFill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</xf>
    <xf numFmtId="0" fontId="15" fillId="8" borderId="0" xfId="1" applyFont="1" applyFill="1" applyAlignment="1" applyProtection="1">
      <alignment horizontal="center" vertical="center"/>
    </xf>
    <xf numFmtId="0" fontId="12" fillId="8" borderId="61" xfId="1" applyFont="1" applyFill="1" applyBorder="1" applyAlignment="1" applyProtection="1">
      <alignment horizontal="center" vertical="center"/>
    </xf>
    <xf numFmtId="0" fontId="12" fillId="8" borderId="0" xfId="1" applyFont="1" applyFill="1" applyAlignment="1" applyProtection="1">
      <alignment horizontal="center" vertical="center"/>
    </xf>
    <xf numFmtId="0" fontId="17" fillId="0" borderId="0" xfId="1" applyFont="1" applyAlignment="1" applyProtection="1">
      <alignment horizontal="center" vertical="center"/>
    </xf>
    <xf numFmtId="165" fontId="2" fillId="0" borderId="0" xfId="1" applyNumberFormat="1" applyFont="1" applyBorder="1" applyAlignment="1" applyProtection="1">
      <alignment horizontal="center" vertical="center"/>
    </xf>
    <xf numFmtId="0" fontId="19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165" fontId="2" fillId="0" borderId="0" xfId="1" applyNumberFormat="1" applyFont="1" applyBorder="1" applyAlignment="1" applyProtection="1">
      <alignment horizontal="center" vertical="center"/>
    </xf>
    <xf numFmtId="165" fontId="2" fillId="0" borderId="0" xfId="1" applyNumberFormat="1" applyFont="1" applyAlignment="1" applyProtection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15" fillId="8" borderId="62" xfId="1" applyFont="1" applyFill="1" applyBorder="1" applyAlignment="1" applyProtection="1">
      <alignment horizontal="center" vertical="center"/>
    </xf>
    <xf numFmtId="0" fontId="12" fillId="8" borderId="63" xfId="1" applyFont="1" applyFill="1" applyBorder="1" applyAlignment="1" applyProtection="1">
      <alignment horizontal="center" vertical="center"/>
    </xf>
    <xf numFmtId="0" fontId="21" fillId="0" borderId="0" xfId="1" applyFont="1" applyAlignment="1" applyProtection="1">
      <alignment horizontal="center" vertical="center"/>
    </xf>
    <xf numFmtId="0" fontId="18" fillId="0" borderId="0" xfId="1" applyFont="1" applyAlignment="1">
      <alignment horizontal="center" vertical="center"/>
    </xf>
    <xf numFmtId="0" fontId="12" fillId="8" borderId="62" xfId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168" fontId="19" fillId="0" borderId="0" xfId="1" applyNumberFormat="1" applyFont="1" applyAlignment="1">
      <alignment horizontal="center" vertical="center"/>
    </xf>
    <xf numFmtId="0" fontId="29" fillId="0" borderId="0" xfId="1" applyFont="1" applyAlignment="1" applyProtection="1">
      <alignment horizontal="center"/>
    </xf>
    <xf numFmtId="0" fontId="22" fillId="0" borderId="0" xfId="1" applyFont="1" applyAlignment="1">
      <alignment horizontal="center" vertical="center"/>
    </xf>
    <xf numFmtId="0" fontId="24" fillId="8" borderId="57" xfId="1" applyFont="1" applyFill="1" applyBorder="1" applyAlignment="1" applyProtection="1">
      <alignment horizontal="center" vertical="center"/>
    </xf>
    <xf numFmtId="0" fontId="24" fillId="8" borderId="58" xfId="1" applyFont="1" applyFill="1" applyBorder="1" applyAlignment="1" applyProtection="1">
      <alignment horizontal="center" vertical="center"/>
    </xf>
    <xf numFmtId="0" fontId="24" fillId="8" borderId="64" xfId="1" applyFont="1" applyFill="1" applyBorder="1" applyAlignment="1" applyProtection="1">
      <alignment horizontal="center" vertical="center"/>
    </xf>
    <xf numFmtId="0" fontId="24" fillId="8" borderId="65" xfId="1" applyFont="1" applyFill="1" applyBorder="1" applyAlignment="1" applyProtection="1">
      <alignment horizontal="center" vertical="center"/>
    </xf>
    <xf numFmtId="0" fontId="24" fillId="8" borderId="66" xfId="1" applyFont="1" applyFill="1" applyBorder="1" applyAlignment="1" applyProtection="1">
      <alignment horizontal="center" vertical="center"/>
    </xf>
    <xf numFmtId="0" fontId="25" fillId="8" borderId="67" xfId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15" fillId="8" borderId="22" xfId="1" applyFont="1" applyFill="1" applyBorder="1" applyAlignment="1">
      <alignment horizontal="center" vertical="center"/>
    </xf>
    <xf numFmtId="0" fontId="12" fillId="8" borderId="68" xfId="1" applyFont="1" applyFill="1" applyBorder="1" applyAlignment="1" applyProtection="1">
      <alignment horizontal="center" vertical="center"/>
    </xf>
    <xf numFmtId="0" fontId="12" fillId="8" borderId="4" xfId="1" applyFont="1" applyFill="1" applyBorder="1" applyAlignment="1" applyProtection="1">
      <alignment horizontal="center" vertical="center"/>
    </xf>
    <xf numFmtId="0" fontId="12" fillId="8" borderId="43" xfId="1" applyFont="1" applyFill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2" fontId="2" fillId="0" borderId="0" xfId="1" applyNumberFormat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2" fillId="8" borderId="50" xfId="1" applyFont="1" applyFill="1" applyBorder="1" applyAlignment="1" applyProtection="1">
      <alignment horizontal="center" vertical="center"/>
    </xf>
    <xf numFmtId="0" fontId="12" fillId="8" borderId="25" xfId="1" applyFont="1" applyFill="1" applyBorder="1" applyAlignment="1" applyProtection="1">
      <alignment horizontal="center" vertical="center"/>
    </xf>
    <xf numFmtId="0" fontId="12" fillId="8" borderId="24" xfId="1" applyFont="1" applyFill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/>
    </xf>
    <xf numFmtId="2" fontId="11" fillId="0" borderId="0" xfId="1" applyNumberFormat="1" applyFont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2" fontId="2" fillId="0" borderId="0" xfId="1" applyNumberFormat="1" applyFont="1" applyBorder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2" fontId="11" fillId="0" borderId="0" xfId="1" applyNumberFormat="1" applyFont="1" applyAlignment="1" applyProtection="1">
      <alignment horizontal="center"/>
    </xf>
    <xf numFmtId="0" fontId="11" fillId="0" borderId="0" xfId="1" applyFont="1" applyAlignment="1" applyProtection="1">
      <alignment horizontal="center" vertical="center"/>
    </xf>
    <xf numFmtId="2" fontId="11" fillId="0" borderId="0" xfId="1" applyNumberFormat="1" applyFont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165" fontId="0" fillId="0" borderId="0" xfId="1" applyNumberFormat="1" applyFont="1" applyBorder="1" applyAlignment="1" applyProtection="1">
      <alignment horizontal="center" vertical="center"/>
    </xf>
    <xf numFmtId="0" fontId="31" fillId="0" borderId="0" xfId="1" applyFont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24" fillId="8" borderId="49" xfId="1" applyFont="1" applyFill="1" applyBorder="1" applyAlignment="1" applyProtection="1">
      <alignment horizontal="center" vertical="center"/>
    </xf>
    <xf numFmtId="0" fontId="24" fillId="8" borderId="50" xfId="1" applyFont="1" applyFill="1" applyBorder="1" applyAlignment="1" applyProtection="1">
      <alignment horizontal="center" vertical="center"/>
    </xf>
    <xf numFmtId="0" fontId="24" fillId="8" borderId="51" xfId="1" applyFont="1" applyFill="1" applyBorder="1" applyAlignment="1" applyProtection="1">
      <alignment horizontal="center" vertical="center"/>
    </xf>
    <xf numFmtId="0" fontId="24" fillId="8" borderId="52" xfId="1" applyFont="1" applyFill="1" applyBorder="1" applyAlignment="1" applyProtection="1">
      <alignment horizontal="center" vertical="center"/>
    </xf>
    <xf numFmtId="0" fontId="33" fillId="8" borderId="53" xfId="1" applyFont="1" applyFill="1" applyBorder="1" applyAlignment="1">
      <alignment horizontal="center" vertical="center"/>
    </xf>
    <xf numFmtId="167" fontId="33" fillId="8" borderId="53" xfId="1" applyNumberFormat="1" applyFont="1" applyFill="1" applyBorder="1" applyAlignment="1">
      <alignment horizontal="center" vertical="center"/>
    </xf>
    <xf numFmtId="167" fontId="33" fillId="8" borderId="54" xfId="1" applyNumberFormat="1" applyFont="1" applyFill="1" applyBorder="1" applyAlignment="1">
      <alignment horizontal="center" vertical="center"/>
    </xf>
    <xf numFmtId="0" fontId="33" fillId="8" borderId="55" xfId="1" applyFont="1" applyFill="1" applyBorder="1" applyAlignment="1">
      <alignment horizontal="center" vertical="center"/>
    </xf>
    <xf numFmtId="0" fontId="33" fillId="8" borderId="54" xfId="1" applyFont="1" applyFill="1" applyBorder="1" applyAlignment="1">
      <alignment horizontal="center" vertical="center"/>
    </xf>
    <xf numFmtId="168" fontId="33" fillId="8" borderId="53" xfId="1" applyNumberFormat="1" applyFont="1" applyFill="1" applyBorder="1" applyAlignment="1">
      <alignment horizontal="center" vertical="center"/>
    </xf>
    <xf numFmtId="168" fontId="33" fillId="8" borderId="55" xfId="1" applyNumberFormat="1" applyFont="1" applyFill="1" applyBorder="1" applyAlignment="1">
      <alignment horizontal="center" vertical="center"/>
    </xf>
    <xf numFmtId="0" fontId="14" fillId="0" borderId="56" xfId="1" applyFont="1" applyBorder="1" applyAlignment="1" applyProtection="1">
      <alignment horizontal="center" vertical="center"/>
    </xf>
    <xf numFmtId="169" fontId="33" fillId="8" borderId="53" xfId="1" applyNumberFormat="1" applyFont="1" applyFill="1" applyBorder="1" applyAlignment="1">
      <alignment horizontal="center" vertical="center"/>
    </xf>
    <xf numFmtId="0" fontId="34" fillId="0" borderId="0" xfId="1" applyFont="1" applyAlignment="1" applyProtection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0" fillId="0" borderId="2" xfId="0" quotePrefix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9" fillId="0" borderId="22" xfId="0" applyNumberFormat="1" applyFont="1" applyFill="1" applyBorder="1" applyAlignment="1">
      <alignment horizontal="center" vertical="center"/>
    </xf>
    <xf numFmtId="0" fontId="42" fillId="0" borderId="0" xfId="3" applyFont="1" applyBorder="1" applyAlignment="1">
      <alignment horizontal="center"/>
    </xf>
    <xf numFmtId="2" fontId="42" fillId="0" borderId="0" xfId="3" applyNumberFormat="1" applyFont="1" applyBorder="1" applyAlignment="1">
      <alignment horizontal="center"/>
    </xf>
    <xf numFmtId="165" fontId="42" fillId="0" borderId="0" xfId="3" applyNumberFormat="1" applyFont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2" xfId="0" quotePrefix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44" fillId="0" borderId="0" xfId="0" applyFont="1"/>
    <xf numFmtId="0" fontId="43" fillId="9" borderId="20" xfId="0" applyFont="1" applyFill="1" applyBorder="1" applyAlignment="1">
      <alignment horizontal="center" vertical="center"/>
    </xf>
    <xf numFmtId="0" fontId="43" fillId="9" borderId="70" xfId="0" applyFont="1" applyFill="1" applyBorder="1" applyAlignment="1">
      <alignment horizontal="center" vertical="center" wrapText="1"/>
    </xf>
    <xf numFmtId="0" fontId="43" fillId="9" borderId="70" xfId="0" applyFont="1" applyFill="1" applyBorder="1" applyAlignment="1">
      <alignment horizontal="center" vertical="center"/>
    </xf>
    <xf numFmtId="0" fontId="43" fillId="9" borderId="21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6" fillId="13" borderId="0" xfId="0" applyFont="1" applyFill="1" applyBorder="1" applyAlignment="1">
      <alignment horizontal="center" wrapText="1"/>
    </xf>
    <xf numFmtId="0" fontId="6" fillId="0" borderId="0" xfId="1" applyFont="1" applyFill="1" applyAlignment="1" applyProtection="1">
      <alignment horizontal="center" vertical="center"/>
    </xf>
    <xf numFmtId="0" fontId="9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5" fontId="47" fillId="0" borderId="0" xfId="0" applyNumberFormat="1" applyFont="1" applyFill="1" applyBorder="1" applyAlignment="1">
      <alignment horizontal="center" vertical="center"/>
    </xf>
    <xf numFmtId="0" fontId="9" fillId="0" borderId="0" xfId="1" applyFont="1" applyFill="1" applyAlignment="1" applyProtection="1">
      <alignment horizontal="center" vertical="center"/>
    </xf>
    <xf numFmtId="0" fontId="35" fillId="0" borderId="2" xfId="3" applyFont="1" applyBorder="1" applyAlignment="1">
      <alignment horizontal="center" vertical="center"/>
    </xf>
    <xf numFmtId="165" fontId="35" fillId="0" borderId="2" xfId="3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35" fillId="0" borderId="2" xfId="3" applyNumberFormat="1" applyFont="1" applyBorder="1" applyAlignment="1">
      <alignment horizontal="center" vertical="center"/>
    </xf>
    <xf numFmtId="0" fontId="12" fillId="8" borderId="2" xfId="1" applyFont="1" applyFill="1" applyBorder="1" applyAlignment="1" applyProtection="1">
      <alignment horizontal="center" vertical="center"/>
    </xf>
    <xf numFmtId="0" fontId="0" fillId="9" borderId="2" xfId="0" applyFill="1" applyBorder="1" applyAlignment="1">
      <alignment horizontal="center"/>
    </xf>
    <xf numFmtId="0" fontId="9" fillId="12" borderId="6" xfId="0" applyFont="1" applyFill="1" applyBorder="1" applyAlignment="1">
      <alignment horizontal="center" vertical="center"/>
    </xf>
    <xf numFmtId="0" fontId="48" fillId="2" borderId="12" xfId="0" applyFont="1" applyFill="1" applyBorder="1" applyAlignment="1">
      <alignment horizontal="center" vertical="center"/>
    </xf>
    <xf numFmtId="0" fontId="48" fillId="2" borderId="13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/>
    <xf numFmtId="0" fontId="0" fillId="0" borderId="0" xfId="0" applyAlignment="1">
      <alignment vertical="center"/>
    </xf>
    <xf numFmtId="0" fontId="32" fillId="0" borderId="2" xfId="0" applyFont="1" applyBorder="1" applyAlignment="1">
      <alignment horizontal="center" vertical="center"/>
    </xf>
    <xf numFmtId="165" fontId="9" fillId="0" borderId="28" xfId="0" applyNumberFormat="1" applyFont="1" applyFill="1" applyBorder="1" applyAlignment="1">
      <alignment horizontal="center" vertical="center"/>
    </xf>
    <xf numFmtId="166" fontId="9" fillId="0" borderId="47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6" fillId="9" borderId="16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wrapText="1"/>
    </xf>
    <xf numFmtId="0" fontId="46" fillId="0" borderId="9" xfId="0" applyFont="1" applyFill="1" applyBorder="1" applyAlignment="1">
      <alignment horizontal="center" wrapText="1"/>
    </xf>
    <xf numFmtId="0" fontId="46" fillId="0" borderId="2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/>
    </xf>
    <xf numFmtId="0" fontId="50" fillId="0" borderId="2" xfId="4" applyBorder="1" applyAlignment="1">
      <alignment horizontal="center" vertical="center"/>
    </xf>
    <xf numFmtId="0" fontId="50" fillId="0" borderId="9" xfId="4" applyBorder="1" applyAlignment="1">
      <alignment horizontal="center" vertical="center"/>
    </xf>
    <xf numFmtId="0" fontId="0" fillId="0" borderId="2" xfId="0" applyBorder="1"/>
    <xf numFmtId="0" fontId="0" fillId="0" borderId="9" xfId="0" applyBorder="1"/>
    <xf numFmtId="0" fontId="52" fillId="0" borderId="2" xfId="5" applyFont="1" applyFill="1" applyBorder="1" applyAlignment="1">
      <alignment horizontal="center"/>
    </xf>
    <xf numFmtId="0" fontId="52" fillId="0" borderId="9" xfId="5" applyFont="1" applyFill="1" applyBorder="1" applyAlignment="1">
      <alignment horizontal="center"/>
    </xf>
    <xf numFmtId="0" fontId="53" fillId="0" borderId="9" xfId="5" applyFont="1" applyFill="1" applyBorder="1" applyAlignment="1">
      <alignment horizontal="center"/>
    </xf>
    <xf numFmtId="0" fontId="53" fillId="0" borderId="2" xfId="5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45" fillId="9" borderId="11" xfId="0" applyFont="1" applyFill="1" applyBorder="1" applyAlignment="1">
      <alignment horizontal="center"/>
    </xf>
    <xf numFmtId="0" fontId="44" fillId="9" borderId="2" xfId="0" applyFont="1" applyFill="1" applyBorder="1" applyAlignment="1">
      <alignment horizontal="center"/>
    </xf>
    <xf numFmtId="0" fontId="44" fillId="9" borderId="9" xfId="0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5" fillId="0" borderId="2" xfId="3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8" fillId="2" borderId="2" xfId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Font="1"/>
    <xf numFmtId="0" fontId="48" fillId="2" borderId="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9" fillId="0" borderId="2" xfId="0" applyFont="1" applyBorder="1"/>
    <xf numFmtId="0" fontId="6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0" xfId="1" applyFont="1" applyBorder="1" applyAlignment="1">
      <alignment horizontal="center" vertical="center"/>
    </xf>
    <xf numFmtId="0" fontId="15" fillId="8" borderId="2" xfId="1" applyFont="1" applyFill="1" applyBorder="1" applyAlignment="1" applyProtection="1">
      <alignment horizontal="center" vertical="center"/>
    </xf>
    <xf numFmtId="0" fontId="24" fillId="8" borderId="71" xfId="1" applyFont="1" applyFill="1" applyBorder="1" applyAlignment="1" applyProtection="1">
      <alignment horizontal="center" vertical="center"/>
    </xf>
    <xf numFmtId="0" fontId="24" fillId="8" borderId="72" xfId="1" applyFont="1" applyFill="1" applyBorder="1" applyAlignment="1" applyProtection="1">
      <alignment horizontal="center" vertical="center"/>
    </xf>
    <xf numFmtId="0" fontId="24" fillId="8" borderId="73" xfId="1" applyFont="1" applyFill="1" applyBorder="1" applyAlignment="1" applyProtection="1">
      <alignment horizontal="center" vertical="center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8" fillId="0" borderId="0" xfId="1" applyFont="1" applyBorder="1" applyAlignment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0" fillId="0" borderId="0" xfId="0" applyFill="1"/>
    <xf numFmtId="0" fontId="16" fillId="0" borderId="0" xfId="1" applyFont="1" applyFill="1" applyBorder="1" applyAlignment="1" applyProtection="1">
      <alignment horizontal="center" vertical="center"/>
    </xf>
    <xf numFmtId="165" fontId="2" fillId="0" borderId="0" xfId="1" applyNumberFormat="1" applyFont="1" applyFill="1" applyBorder="1" applyAlignment="1" applyProtection="1">
      <alignment horizontal="center" vertical="center"/>
    </xf>
    <xf numFmtId="165" fontId="2" fillId="0" borderId="0" xfId="1" applyNumberFormat="1" applyFont="1" applyFill="1" applyAlignment="1" applyProtection="1">
      <alignment horizontal="center" vertical="center"/>
    </xf>
    <xf numFmtId="0" fontId="21" fillId="0" borderId="0" xfId="1" applyFont="1" applyFill="1" applyAlignment="1" applyProtection="1">
      <alignment horizontal="center" vertical="center"/>
    </xf>
    <xf numFmtId="0" fontId="16" fillId="0" borderId="0" xfId="1" applyFont="1" applyFill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0" fillId="0" borderId="0" xfId="0" applyFont="1" applyFill="1"/>
    <xf numFmtId="0" fontId="43" fillId="0" borderId="2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170" fontId="0" fillId="0" borderId="2" xfId="0" applyNumberFormat="1" applyFont="1" applyFill="1" applyBorder="1" applyAlignment="1">
      <alignment horizontal="center"/>
    </xf>
    <xf numFmtId="0" fontId="58" fillId="15" borderId="2" xfId="0" applyFont="1" applyFill="1" applyBorder="1" applyAlignment="1">
      <alignment horizontal="center"/>
    </xf>
    <xf numFmtId="0" fontId="59" fillId="16" borderId="2" xfId="0" applyFont="1" applyFill="1" applyBorder="1" applyAlignment="1">
      <alignment horizontal="center"/>
    </xf>
    <xf numFmtId="0" fontId="43" fillId="14" borderId="2" xfId="0" applyFont="1" applyFill="1" applyBorder="1" applyAlignment="1">
      <alignment horizontal="center"/>
    </xf>
    <xf numFmtId="0" fontId="43" fillId="9" borderId="2" xfId="0" applyFont="1" applyFill="1" applyBorder="1" applyAlignment="1">
      <alignment horizontal="center"/>
    </xf>
    <xf numFmtId="170" fontId="43" fillId="9" borderId="2" xfId="0" applyNumberFormat="1" applyFont="1" applyFill="1" applyBorder="1" applyAlignment="1">
      <alignment horizontal="center"/>
    </xf>
    <xf numFmtId="170" fontId="53" fillId="0" borderId="2" xfId="0" applyNumberFormat="1" applyFont="1" applyFill="1" applyBorder="1" applyAlignment="1">
      <alignment horizontal="center"/>
    </xf>
    <xf numFmtId="170" fontId="60" fillId="9" borderId="2" xfId="0" applyNumberFormat="1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170" fontId="53" fillId="9" borderId="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53" fillId="0" borderId="0" xfId="0" applyNumberFormat="1" applyFont="1" applyFill="1" applyBorder="1" applyAlignment="1">
      <alignment horizontal="center"/>
    </xf>
    <xf numFmtId="0" fontId="43" fillId="0" borderId="0" xfId="0" applyFont="1" applyFill="1"/>
    <xf numFmtId="0" fontId="63" fillId="15" borderId="2" xfId="0" applyFont="1" applyFill="1" applyBorder="1" applyAlignment="1">
      <alignment horizontal="center"/>
    </xf>
    <xf numFmtId="0" fontId="0" fillId="14" borderId="2" xfId="0" applyFont="1" applyFill="1" applyBorder="1" applyAlignment="1">
      <alignment horizontal="center"/>
    </xf>
    <xf numFmtId="0" fontId="56" fillId="16" borderId="2" xfId="0" applyFont="1" applyFill="1" applyBorder="1" applyAlignment="1">
      <alignment horizontal="center"/>
    </xf>
    <xf numFmtId="0" fontId="24" fillId="8" borderId="74" xfId="1" applyFont="1" applyFill="1" applyBorder="1" applyAlignment="1" applyProtection="1">
      <alignment horizontal="center" vertical="center"/>
    </xf>
    <xf numFmtId="0" fontId="33" fillId="8" borderId="57" xfId="1" applyFont="1" applyFill="1" applyBorder="1" applyAlignment="1">
      <alignment horizontal="center" vertical="center"/>
    </xf>
    <xf numFmtId="167" fontId="33" fillId="8" borderId="57" xfId="1" applyNumberFormat="1" applyFont="1" applyFill="1" applyBorder="1" applyAlignment="1">
      <alignment horizontal="center" vertical="center"/>
    </xf>
    <xf numFmtId="167" fontId="33" fillId="8" borderId="72" xfId="1" applyNumberFormat="1" applyFont="1" applyFill="1" applyBorder="1" applyAlignment="1">
      <alignment horizontal="center" vertical="center"/>
    </xf>
    <xf numFmtId="0" fontId="33" fillId="8" borderId="71" xfId="1" applyFont="1" applyFill="1" applyBorder="1" applyAlignment="1">
      <alignment horizontal="center" vertical="center"/>
    </xf>
    <xf numFmtId="0" fontId="33" fillId="8" borderId="72" xfId="1" applyFont="1" applyFill="1" applyBorder="1" applyAlignment="1">
      <alignment horizontal="center" vertical="center"/>
    </xf>
    <xf numFmtId="168" fontId="33" fillId="8" borderId="57" xfId="1" applyNumberFormat="1" applyFont="1" applyFill="1" applyBorder="1" applyAlignment="1">
      <alignment horizontal="center" vertical="center"/>
    </xf>
    <xf numFmtId="168" fontId="33" fillId="8" borderId="71" xfId="1" applyNumberFormat="1" applyFont="1" applyFill="1" applyBorder="1" applyAlignment="1">
      <alignment horizontal="center" vertical="center"/>
    </xf>
    <xf numFmtId="169" fontId="33" fillId="8" borderId="75" xfId="1" applyNumberFormat="1" applyFont="1" applyFill="1" applyBorder="1" applyAlignment="1">
      <alignment horizontal="center" vertical="center"/>
    </xf>
    <xf numFmtId="0" fontId="0" fillId="0" borderId="0" xfId="0" applyBorder="1"/>
    <xf numFmtId="165" fontId="0" fillId="0" borderId="0" xfId="0" applyNumberFormat="1" applyBorder="1" applyAlignment="1">
      <alignment horizontal="center"/>
    </xf>
    <xf numFmtId="0" fontId="55" fillId="0" borderId="0" xfId="0" applyFont="1" applyBorder="1" applyAlignment="1">
      <alignment horizontal="center"/>
    </xf>
    <xf numFmtId="165" fontId="55" fillId="0" borderId="0" xfId="0" applyNumberFormat="1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69" xfId="0" applyFont="1" applyBorder="1" applyAlignment="1">
      <alignment horizontal="center"/>
    </xf>
    <xf numFmtId="165" fontId="6" fillId="0" borderId="69" xfId="0" applyNumberFormat="1" applyFont="1" applyBorder="1" applyAlignment="1">
      <alignment horizontal="center"/>
    </xf>
    <xf numFmtId="0" fontId="29" fillId="0" borderId="0" xfId="1" applyFont="1" applyBorder="1" applyAlignment="1" applyProtection="1"/>
    <xf numFmtId="0" fontId="2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165" fontId="42" fillId="0" borderId="0" xfId="0" applyNumberFormat="1" applyFont="1" applyFill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2" xfId="0" applyFont="1" applyBorder="1"/>
    <xf numFmtId="0" fontId="48" fillId="2" borderId="1" xfId="0" applyFont="1" applyFill="1" applyBorder="1" applyAlignment="1">
      <alignment horizontal="center" vertical="center"/>
    </xf>
    <xf numFmtId="0" fontId="48" fillId="9" borderId="13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0" fontId="6" fillId="12" borderId="46" xfId="0" applyFont="1" applyFill="1" applyBorder="1" applyAlignment="1">
      <alignment horizontal="center" vertical="center"/>
    </xf>
    <xf numFmtId="0" fontId="9" fillId="12" borderId="46" xfId="0" applyFont="1" applyFill="1" applyBorder="1" applyAlignment="1">
      <alignment horizontal="center" vertical="center"/>
    </xf>
    <xf numFmtId="0" fontId="9" fillId="12" borderId="7" xfId="0" applyFont="1" applyFill="1" applyBorder="1" applyAlignment="1">
      <alignment horizontal="center" vertical="center"/>
    </xf>
    <xf numFmtId="165" fontId="9" fillId="12" borderId="29" xfId="0" applyNumberFormat="1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166" fontId="9" fillId="12" borderId="6" xfId="0" applyNumberFormat="1" applyFont="1" applyFill="1" applyBorder="1" applyAlignment="1">
      <alignment horizontal="center" vertical="center"/>
    </xf>
    <xf numFmtId="49" fontId="9" fillId="12" borderId="46" xfId="0" applyNumberFormat="1" applyFont="1" applyFill="1" applyBorder="1" applyAlignment="1">
      <alignment horizontal="center" vertical="center"/>
    </xf>
    <xf numFmtId="165" fontId="9" fillId="4" borderId="76" xfId="0" applyNumberFormat="1" applyFont="1" applyFill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65" fontId="9" fillId="4" borderId="26" xfId="0" applyNumberFormat="1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166" fontId="9" fillId="0" borderId="32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9" fillId="0" borderId="0" xfId="1" applyFont="1" applyBorder="1" applyAlignment="1" applyProtection="1">
      <alignment horizontal="center" vertical="center"/>
    </xf>
    <xf numFmtId="0" fontId="29" fillId="0" borderId="0" xfId="0" applyFont="1" applyAlignment="1">
      <alignment horizontal="center"/>
    </xf>
    <xf numFmtId="0" fontId="65" fillId="0" borderId="0" xfId="1" applyFont="1" applyBorder="1" applyAlignment="1" applyProtection="1">
      <alignment horizontal="center" vertical="center"/>
    </xf>
    <xf numFmtId="0" fontId="4" fillId="0" borderId="0" xfId="1" applyFont="1" applyAlignment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29" fillId="0" borderId="0" xfId="1" applyFont="1" applyAlignment="1" applyProtection="1">
      <alignment horizontal="center" vertical="center"/>
    </xf>
    <xf numFmtId="0" fontId="29" fillId="0" borderId="0" xfId="0" applyFont="1"/>
    <xf numFmtId="0" fontId="1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2" fillId="0" borderId="69" xfId="0" applyFont="1" applyBorder="1" applyAlignment="1">
      <alignment horizontal="center"/>
    </xf>
    <xf numFmtId="2" fontId="42" fillId="0" borderId="69" xfId="0" applyNumberFormat="1" applyFont="1" applyBorder="1" applyAlignment="1">
      <alignment horizontal="center"/>
    </xf>
    <xf numFmtId="165" fontId="42" fillId="0" borderId="69" xfId="0" applyNumberFormat="1" applyFont="1" applyBorder="1" applyAlignment="1">
      <alignment horizontal="center"/>
    </xf>
    <xf numFmtId="0" fontId="67" fillId="17" borderId="2" xfId="0" applyFont="1" applyFill="1" applyBorder="1" applyAlignment="1">
      <alignment horizontal="center"/>
    </xf>
    <xf numFmtId="170" fontId="68" fillId="17" borderId="2" xfId="0" applyNumberFormat="1" applyFont="1" applyFill="1" applyBorder="1" applyAlignment="1">
      <alignment horizontal="center"/>
    </xf>
    <xf numFmtId="0" fontId="69" fillId="17" borderId="2" xfId="0" applyFont="1" applyFill="1" applyBorder="1" applyAlignment="1">
      <alignment horizontal="center"/>
    </xf>
    <xf numFmtId="0" fontId="70" fillId="17" borderId="2" xfId="0" applyFont="1" applyFill="1" applyBorder="1" applyAlignment="1">
      <alignment horizontal="center"/>
    </xf>
    <xf numFmtId="170" fontId="67" fillId="17" borderId="2" xfId="0" applyNumberFormat="1" applyFont="1" applyFill="1" applyBorder="1" applyAlignment="1">
      <alignment horizontal="center"/>
    </xf>
    <xf numFmtId="0" fontId="67" fillId="17" borderId="2" xfId="0" applyFont="1" applyFill="1" applyBorder="1" applyAlignment="1">
      <alignment horizontal="center"/>
    </xf>
    <xf numFmtId="170" fontId="68" fillId="0" borderId="2" xfId="0" applyNumberFormat="1" applyFont="1" applyFill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170" fontId="68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170" fontId="67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170" fontId="43" fillId="0" borderId="0" xfId="0" applyNumberFormat="1" applyFont="1" applyFill="1" applyBorder="1" applyAlignment="1">
      <alignment horizontal="center"/>
    </xf>
    <xf numFmtId="170" fontId="60" fillId="0" borderId="0" xfId="0" applyNumberFormat="1" applyFont="1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0" fontId="24" fillId="8" borderId="77" xfId="1" applyFont="1" applyFill="1" applyBorder="1" applyAlignment="1" applyProtection="1">
      <alignment horizontal="center" vertical="center"/>
    </xf>
    <xf numFmtId="2" fontId="6" fillId="0" borderId="69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2" fontId="42" fillId="0" borderId="0" xfId="0" applyNumberFormat="1" applyFont="1" applyBorder="1" applyAlignment="1">
      <alignment horizontal="center"/>
    </xf>
    <xf numFmtId="165" fontId="4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32" fillId="0" borderId="2" xfId="0" applyFont="1" applyBorder="1" applyAlignment="1">
      <alignment horizontal="center"/>
    </xf>
    <xf numFmtId="0" fontId="57" fillId="0" borderId="2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/>
    </xf>
    <xf numFmtId="0" fontId="67" fillId="17" borderId="2" xfId="0" applyFont="1" applyFill="1" applyBorder="1" applyAlignment="1">
      <alignment horizontal="center"/>
    </xf>
    <xf numFmtId="0" fontId="43" fillId="9" borderId="2" xfId="0" applyFont="1" applyFill="1" applyBorder="1" applyAlignment="1">
      <alignment horizontal="center"/>
    </xf>
    <xf numFmtId="0" fontId="61" fillId="9" borderId="22" xfId="0" applyFont="1" applyFill="1" applyBorder="1" applyAlignment="1">
      <alignment horizontal="center"/>
    </xf>
    <xf numFmtId="0" fontId="61" fillId="9" borderId="43" xfId="0" applyFont="1" applyFill="1" applyBorder="1" applyAlignment="1">
      <alignment horizontal="center"/>
    </xf>
    <xf numFmtId="0" fontId="61" fillId="9" borderId="4" xfId="0" applyFont="1" applyFill="1" applyBorder="1" applyAlignment="1">
      <alignment horizontal="center"/>
    </xf>
    <xf numFmtId="0" fontId="62" fillId="9" borderId="22" xfId="0" applyFont="1" applyFill="1" applyBorder="1" applyAlignment="1">
      <alignment horizontal="center"/>
    </xf>
    <xf numFmtId="0" fontId="62" fillId="9" borderId="43" xfId="0" applyFont="1" applyFill="1" applyBorder="1" applyAlignment="1">
      <alignment horizontal="center"/>
    </xf>
    <xf numFmtId="0" fontId="62" fillId="9" borderId="4" xfId="0" applyFont="1" applyFill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28" xfId="0" applyFont="1" applyBorder="1" applyAlignment="1">
      <alignment horizontal="center"/>
    </xf>
    <xf numFmtId="0" fontId="45" fillId="0" borderId="48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0" fontId="38" fillId="0" borderId="30" xfId="0" applyFont="1" applyBorder="1" applyAlignment="1">
      <alignment horizontal="center" wrapText="1"/>
    </xf>
    <xf numFmtId="0" fontId="39" fillId="0" borderId="30" xfId="0" applyFont="1" applyBorder="1" applyAlignment="1">
      <alignment horizont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9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20" fillId="0" borderId="25" xfId="1" applyFont="1" applyBorder="1" applyAlignment="1">
      <alignment horizontal="center" vertical="center"/>
    </xf>
    <xf numFmtId="0" fontId="36" fillId="0" borderId="0" xfId="1" applyFont="1" applyBorder="1" applyAlignment="1" applyProtection="1">
      <alignment horizontal="center" vertical="center"/>
    </xf>
    <xf numFmtId="0" fontId="37" fillId="0" borderId="0" xfId="1" applyFont="1" applyBorder="1" applyAlignment="1" applyProtection="1">
      <alignment horizontal="center" vertical="center"/>
    </xf>
    <xf numFmtId="0" fontId="54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7" fillId="0" borderId="25" xfId="1" applyFont="1" applyBorder="1" applyAlignment="1">
      <alignment horizontal="center" vertical="center"/>
    </xf>
    <xf numFmtId="0" fontId="2" fillId="0" borderId="25" xfId="1" applyFont="1" applyBorder="1" applyAlignment="1" applyProtection="1">
      <alignment horizontal="center" vertical="center"/>
    </xf>
    <xf numFmtId="0" fontId="28" fillId="0" borderId="0" xfId="1" applyFont="1" applyBorder="1" applyAlignment="1">
      <alignment horizontal="center" vertical="center"/>
    </xf>
  </cellXfs>
  <cellStyles count="6">
    <cellStyle name="Normal" xfId="0" builtinId="0"/>
    <cellStyle name="Normal 2" xfId="2"/>
    <cellStyle name="Normal 3" xfId="3"/>
    <cellStyle name="Normal 4" xfId="4"/>
    <cellStyle name="Normal 5" xfId="5"/>
    <cellStyle name="TableStyleLight1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B45"/>
  <sheetViews>
    <sheetView workbookViewId="0"/>
  </sheetViews>
  <sheetFormatPr defaultRowHeight="15.75"/>
  <cols>
    <col min="1" max="1" width="2" style="3"/>
    <col min="2" max="5" width="9.140625" style="3"/>
    <col min="6" max="8" width="16.42578125" style="3" customWidth="1"/>
    <col min="9" max="9" width="0" style="4" hidden="1" customWidth="1"/>
    <col min="10" max="10" width="0" style="394" hidden="1" customWidth="1"/>
    <col min="11" max="1016" width="9.140625" style="3"/>
  </cols>
  <sheetData>
    <row r="1" spans="2:11" ht="16.5" customHeight="1">
      <c r="B1"/>
      <c r="C1"/>
      <c r="D1"/>
      <c r="E1"/>
      <c r="F1"/>
      <c r="G1"/>
      <c r="H1"/>
      <c r="I1" s="1"/>
      <c r="J1" s="119"/>
      <c r="K1"/>
    </row>
    <row r="2" spans="2:11" ht="17.25" customHeight="1">
      <c r="B2"/>
      <c r="C2"/>
      <c r="D2"/>
      <c r="E2"/>
      <c r="F2"/>
      <c r="G2"/>
      <c r="H2"/>
      <c r="I2" s="1"/>
      <c r="J2" s="119"/>
      <c r="K2"/>
    </row>
    <row r="3" spans="2:11" ht="16.5" customHeight="1">
      <c r="B3"/>
      <c r="C3"/>
      <c r="D3" s="435" t="s">
        <v>378</v>
      </c>
      <c r="E3" s="435"/>
      <c r="F3" s="435"/>
      <c r="G3" s="435"/>
      <c r="H3" s="435"/>
      <c r="I3" s="397"/>
      <c r="J3" s="119"/>
      <c r="K3"/>
    </row>
    <row r="4" spans="2:11" ht="17.25" customHeight="1">
      <c r="B4"/>
      <c r="C4"/>
      <c r="D4" s="435"/>
      <c r="E4" s="435"/>
      <c r="F4" s="435"/>
      <c r="G4" s="435"/>
      <c r="H4" s="435"/>
      <c r="I4" s="397"/>
      <c r="J4" s="119"/>
      <c r="K4"/>
    </row>
    <row r="5" spans="2:11" ht="17.25" customHeight="1">
      <c r="B5"/>
      <c r="C5" s="4"/>
      <c r="D5" s="315"/>
      <c r="E5" s="316"/>
      <c r="F5" s="316"/>
      <c r="G5" s="316"/>
      <c r="H5" s="317"/>
      <c r="I5" s="397"/>
      <c r="J5" s="119"/>
      <c r="K5"/>
    </row>
    <row r="6" spans="2:11" ht="16.5" customHeight="1">
      <c r="B6"/>
      <c r="C6" s="5"/>
      <c r="D6" s="436" t="s">
        <v>379</v>
      </c>
      <c r="E6" s="436" t="s">
        <v>380</v>
      </c>
      <c r="F6" s="437" t="s">
        <v>381</v>
      </c>
      <c r="G6" s="437"/>
      <c r="H6" s="436" t="s">
        <v>382</v>
      </c>
      <c r="I6" s="397"/>
      <c r="J6" s="119"/>
      <c r="K6"/>
    </row>
    <row r="7" spans="2:11" ht="16.5" customHeight="1">
      <c r="B7"/>
      <c r="C7" s="4"/>
      <c r="D7" s="436"/>
      <c r="E7" s="436"/>
      <c r="F7" s="315" t="s">
        <v>383</v>
      </c>
      <c r="G7" s="315" t="s">
        <v>384</v>
      </c>
      <c r="H7" s="436"/>
      <c r="I7" s="397"/>
      <c r="J7" s="119"/>
      <c r="K7"/>
    </row>
    <row r="8" spans="2:11" ht="16.5" customHeight="1">
      <c r="B8"/>
      <c r="C8" s="4"/>
      <c r="D8" s="403">
        <v>1</v>
      </c>
      <c r="E8" s="404">
        <v>44653</v>
      </c>
      <c r="F8" s="405" t="s">
        <v>385</v>
      </c>
      <c r="G8" s="406" t="s">
        <v>386</v>
      </c>
      <c r="H8" s="403" t="s">
        <v>387</v>
      </c>
      <c r="I8" s="398">
        <v>120</v>
      </c>
      <c r="J8" s="119"/>
      <c r="K8"/>
    </row>
    <row r="9" spans="2:11" ht="16.5" customHeight="1">
      <c r="B9"/>
      <c r="C9" s="4"/>
      <c r="D9" s="403"/>
      <c r="E9" s="407">
        <f>+E8+7</f>
        <v>44660</v>
      </c>
      <c r="F9" s="438" t="s">
        <v>58</v>
      </c>
      <c r="G9" s="438"/>
      <c r="H9" s="438"/>
      <c r="I9" s="398"/>
      <c r="J9" s="119"/>
      <c r="K9"/>
    </row>
    <row r="10" spans="2:11" ht="16.5" customHeight="1">
      <c r="B10"/>
      <c r="C10" s="4"/>
      <c r="D10" s="403">
        <v>2</v>
      </c>
      <c r="E10" s="404">
        <f t="shared" ref="E10:E23" si="0">+E9+7</f>
        <v>44667</v>
      </c>
      <c r="F10" s="403" t="s">
        <v>387</v>
      </c>
      <c r="G10" s="405" t="s">
        <v>385</v>
      </c>
      <c r="H10" s="406" t="s">
        <v>386</v>
      </c>
      <c r="I10" s="398">
        <v>120</v>
      </c>
      <c r="J10" s="119"/>
      <c r="K10"/>
    </row>
    <row r="11" spans="2:11" ht="16.5" customHeight="1">
      <c r="B11"/>
      <c r="C11" s="4"/>
      <c r="D11" s="403">
        <v>3</v>
      </c>
      <c r="E11" s="404">
        <f t="shared" si="0"/>
        <v>44674</v>
      </c>
      <c r="F11" s="406" t="s">
        <v>386</v>
      </c>
      <c r="G11" s="403" t="s">
        <v>387</v>
      </c>
      <c r="H11" s="405" t="s">
        <v>385</v>
      </c>
      <c r="I11" s="398">
        <v>120</v>
      </c>
      <c r="J11" s="119"/>
      <c r="K11"/>
    </row>
    <row r="12" spans="2:11" ht="17.25" customHeight="1">
      <c r="B12"/>
      <c r="C12" s="4"/>
      <c r="D12" s="408">
        <v>4</v>
      </c>
      <c r="E12" s="404">
        <f t="shared" si="0"/>
        <v>44681</v>
      </c>
      <c r="F12" s="406" t="s">
        <v>386</v>
      </c>
      <c r="G12" s="405" t="s">
        <v>385</v>
      </c>
      <c r="H12" s="408" t="s">
        <v>387</v>
      </c>
      <c r="I12" s="397">
        <v>120</v>
      </c>
      <c r="J12" s="119"/>
      <c r="K12"/>
    </row>
    <row r="13" spans="2:11" ht="16.5" customHeight="1">
      <c r="B13"/>
      <c r="C13" s="4"/>
      <c r="D13" s="315">
        <v>5</v>
      </c>
      <c r="E13" s="318">
        <f t="shared" si="0"/>
        <v>44688</v>
      </c>
      <c r="F13" s="319" t="s">
        <v>385</v>
      </c>
      <c r="G13" s="321" t="s">
        <v>387</v>
      </c>
      <c r="H13" s="320" t="s">
        <v>386</v>
      </c>
      <c r="I13" s="397">
        <v>120</v>
      </c>
      <c r="J13" s="385">
        <f>SUM(I8:I13)</f>
        <v>600</v>
      </c>
      <c r="K13" s="6"/>
    </row>
    <row r="14" spans="2:11" ht="16.5" customHeight="1">
      <c r="B14" s="7"/>
      <c r="C14" s="8"/>
      <c r="D14" s="322"/>
      <c r="E14" s="323">
        <f t="shared" si="0"/>
        <v>44695</v>
      </c>
      <c r="F14" s="439" t="s">
        <v>58</v>
      </c>
      <c r="G14" s="439"/>
      <c r="H14" s="439"/>
      <c r="I14" s="397"/>
      <c r="J14" s="393"/>
      <c r="K14" s="10"/>
    </row>
    <row r="15" spans="2:11" ht="16.5" customHeight="1">
      <c r="B15" s="7"/>
      <c r="C15" s="8"/>
      <c r="D15" s="315">
        <v>6</v>
      </c>
      <c r="E15" s="318">
        <f t="shared" si="0"/>
        <v>44702</v>
      </c>
      <c r="F15" s="321" t="s">
        <v>387</v>
      </c>
      <c r="G15" s="320" t="s">
        <v>386</v>
      </c>
      <c r="H15" s="319" t="s">
        <v>385</v>
      </c>
      <c r="I15" s="397">
        <v>120</v>
      </c>
      <c r="J15" s="393"/>
      <c r="K15" s="10"/>
    </row>
    <row r="16" spans="2:11" ht="16.5" customHeight="1">
      <c r="B16" s="7"/>
      <c r="C16" s="8"/>
      <c r="D16" s="322"/>
      <c r="E16" s="323">
        <f t="shared" si="0"/>
        <v>44709</v>
      </c>
      <c r="F16" s="439" t="s">
        <v>388</v>
      </c>
      <c r="G16" s="439"/>
      <c r="H16" s="439"/>
      <c r="I16" s="397"/>
      <c r="J16" s="393"/>
      <c r="K16" s="10"/>
    </row>
    <row r="17" spans="2:11" ht="17.25" customHeight="1">
      <c r="B17" s="7"/>
      <c r="C17" s="8"/>
      <c r="D17" s="315">
        <v>7</v>
      </c>
      <c r="E17" s="318">
        <f t="shared" si="0"/>
        <v>44716</v>
      </c>
      <c r="F17" s="320" t="s">
        <v>386</v>
      </c>
      <c r="G17" s="319" t="s">
        <v>385</v>
      </c>
      <c r="H17" s="321" t="s">
        <v>387</v>
      </c>
      <c r="I17" s="397">
        <v>120</v>
      </c>
      <c r="J17" s="393"/>
      <c r="K17" s="9"/>
    </row>
    <row r="18" spans="2:11" ht="16.5" customHeight="1">
      <c r="B18" s="7"/>
      <c r="C18" s="7"/>
      <c r="D18" s="315">
        <v>8</v>
      </c>
      <c r="E18" s="318">
        <f t="shared" si="0"/>
        <v>44723</v>
      </c>
      <c r="F18" s="321" t="s">
        <v>387</v>
      </c>
      <c r="G18" s="319" t="s">
        <v>385</v>
      </c>
      <c r="H18" s="320" t="s">
        <v>386</v>
      </c>
      <c r="I18" s="397">
        <v>120</v>
      </c>
      <c r="J18" s="385"/>
      <c r="K18" s="6"/>
    </row>
    <row r="19" spans="2:11" ht="16.5" customHeight="1">
      <c r="B19" s="7"/>
      <c r="C19" s="7"/>
      <c r="D19" s="315">
        <v>9</v>
      </c>
      <c r="E19" s="318">
        <f t="shared" si="0"/>
        <v>44730</v>
      </c>
      <c r="F19" s="320" t="s">
        <v>386</v>
      </c>
      <c r="G19" s="321" t="s">
        <v>387</v>
      </c>
      <c r="H19" s="319" t="s">
        <v>385</v>
      </c>
      <c r="I19" s="397">
        <v>120</v>
      </c>
      <c r="J19" s="393"/>
      <c r="K19" s="10"/>
    </row>
    <row r="20" spans="2:11" ht="16.5" customHeight="1">
      <c r="B20" s="7"/>
      <c r="C20" s="7"/>
      <c r="D20" s="315">
        <v>10</v>
      </c>
      <c r="E20" s="318">
        <f t="shared" si="0"/>
        <v>44737</v>
      </c>
      <c r="F20" s="320" t="s">
        <v>386</v>
      </c>
      <c r="G20" s="319" t="s">
        <v>385</v>
      </c>
      <c r="H20" s="321" t="s">
        <v>387</v>
      </c>
      <c r="I20" s="397">
        <v>120</v>
      </c>
      <c r="J20" s="393">
        <f>SUM(I15:I21)</f>
        <v>600</v>
      </c>
      <c r="K20" s="10"/>
    </row>
    <row r="21" spans="2:11" ht="17.25" customHeight="1">
      <c r="B21" s="7"/>
      <c r="C21" s="7"/>
      <c r="D21" s="322"/>
      <c r="E21" s="323">
        <f t="shared" si="0"/>
        <v>44744</v>
      </c>
      <c r="F21" s="439" t="s">
        <v>389</v>
      </c>
      <c r="G21" s="439"/>
      <c r="H21" s="439"/>
      <c r="I21" s="397"/>
      <c r="K21" s="10"/>
    </row>
    <row r="22" spans="2:11" ht="16.5" customHeight="1">
      <c r="B22" s="7"/>
      <c r="C22" s="9"/>
      <c r="D22" s="315">
        <v>11</v>
      </c>
      <c r="E22" s="318">
        <f t="shared" si="0"/>
        <v>44751</v>
      </c>
      <c r="F22" s="319" t="s">
        <v>385</v>
      </c>
      <c r="G22" s="321" t="s">
        <v>387</v>
      </c>
      <c r="H22" s="320" t="s">
        <v>386</v>
      </c>
      <c r="I22" s="397">
        <v>120</v>
      </c>
      <c r="J22" s="393"/>
      <c r="K22" s="9"/>
    </row>
    <row r="23" spans="2:11" ht="16.5" customHeight="1">
      <c r="B23" s="7"/>
      <c r="C23" s="7"/>
      <c r="D23" s="315">
        <v>12</v>
      </c>
      <c r="E23" s="318">
        <f t="shared" si="0"/>
        <v>44758</v>
      </c>
      <c r="F23" s="321" t="s">
        <v>387</v>
      </c>
      <c r="G23" s="320" t="s">
        <v>386</v>
      </c>
      <c r="H23" s="319" t="s">
        <v>385</v>
      </c>
      <c r="I23" s="397">
        <v>120</v>
      </c>
      <c r="J23" s="395"/>
      <c r="K23" s="7"/>
    </row>
    <row r="24" spans="2:11" ht="16.5" customHeight="1">
      <c r="B24" s="7"/>
      <c r="C24" s="7"/>
      <c r="D24" s="315">
        <v>13</v>
      </c>
      <c r="E24" s="324">
        <f>+E23+7</f>
        <v>44765</v>
      </c>
      <c r="F24" s="319" t="s">
        <v>385</v>
      </c>
      <c r="G24" s="320" t="s">
        <v>386</v>
      </c>
      <c r="H24" s="321" t="s">
        <v>387</v>
      </c>
      <c r="I24" s="397">
        <v>120</v>
      </c>
      <c r="J24" s="396">
        <f>SUM(I22:I24)</f>
        <v>360</v>
      </c>
      <c r="K24" s="10"/>
    </row>
    <row r="25" spans="2:11" ht="16.5" customHeight="1">
      <c r="C25"/>
      <c r="D25" s="322"/>
      <c r="E25" s="325">
        <f>+E24+7</f>
        <v>44772</v>
      </c>
      <c r="F25" s="439" t="s">
        <v>58</v>
      </c>
      <c r="G25" s="439"/>
      <c r="H25" s="439"/>
      <c r="I25" s="397"/>
    </row>
    <row r="26" spans="2:11" ht="17.25" customHeight="1">
      <c r="C26"/>
      <c r="D26" s="315">
        <v>14</v>
      </c>
      <c r="E26" s="324">
        <f>+E25+7</f>
        <v>44779</v>
      </c>
      <c r="F26" s="319" t="s">
        <v>385</v>
      </c>
      <c r="G26" s="321" t="s">
        <v>387</v>
      </c>
      <c r="H26" s="320" t="s">
        <v>386</v>
      </c>
      <c r="I26" s="397">
        <v>120</v>
      </c>
    </row>
    <row r="27" spans="2:11" ht="17.25" customHeight="1">
      <c r="C27"/>
      <c r="D27" s="315">
        <v>15</v>
      </c>
      <c r="E27" s="324">
        <f>+E26+7</f>
        <v>44786</v>
      </c>
      <c r="F27" s="321" t="s">
        <v>387</v>
      </c>
      <c r="G27" s="320" t="s">
        <v>386</v>
      </c>
      <c r="H27" s="319" t="s">
        <v>385</v>
      </c>
      <c r="I27" s="397">
        <v>120</v>
      </c>
    </row>
    <row r="28" spans="2:11" ht="16.5" customHeight="1">
      <c r="C28"/>
      <c r="D28" s="315">
        <v>16</v>
      </c>
      <c r="E28" s="324">
        <f>+E27+7</f>
        <v>44793</v>
      </c>
      <c r="F28" s="320" t="s">
        <v>386</v>
      </c>
      <c r="G28" s="319" t="s">
        <v>385</v>
      </c>
      <c r="H28" s="321" t="s">
        <v>387</v>
      </c>
      <c r="I28" s="397">
        <v>120</v>
      </c>
    </row>
    <row r="29" spans="2:11" ht="16.5" customHeight="1">
      <c r="C29"/>
      <c r="D29" s="315">
        <v>17</v>
      </c>
      <c r="E29" s="324">
        <f t="shared" ref="E29:E38" si="1">+E28+7</f>
        <v>44800</v>
      </c>
      <c r="F29" s="321" t="s">
        <v>387</v>
      </c>
      <c r="G29" s="319" t="s">
        <v>385</v>
      </c>
      <c r="H29" s="320" t="s">
        <v>386</v>
      </c>
      <c r="I29" s="397">
        <v>120</v>
      </c>
      <c r="J29" s="396">
        <f>SUM(I26:I29)</f>
        <v>480</v>
      </c>
    </row>
    <row r="30" spans="2:11" ht="16.5" customHeight="1">
      <c r="C30"/>
      <c r="D30" s="322"/>
      <c r="E30" s="325">
        <f t="shared" si="1"/>
        <v>44807</v>
      </c>
      <c r="F30" s="439" t="s">
        <v>390</v>
      </c>
      <c r="G30" s="439"/>
      <c r="H30" s="439"/>
      <c r="I30" s="397"/>
    </row>
    <row r="31" spans="2:11" ht="17.25" customHeight="1">
      <c r="C31" s="4"/>
      <c r="D31" s="315">
        <v>18</v>
      </c>
      <c r="E31" s="324">
        <f t="shared" si="1"/>
        <v>44814</v>
      </c>
      <c r="F31" s="320" t="s">
        <v>386</v>
      </c>
      <c r="G31" s="321" t="s">
        <v>387</v>
      </c>
      <c r="H31" s="319" t="s">
        <v>385</v>
      </c>
      <c r="I31" s="399">
        <v>120</v>
      </c>
    </row>
    <row r="32" spans="2:11" ht="16.5" customHeight="1">
      <c r="C32" s="4"/>
      <c r="D32" s="315">
        <v>19</v>
      </c>
      <c r="E32" s="324">
        <f t="shared" si="1"/>
        <v>44821</v>
      </c>
      <c r="F32" s="319" t="s">
        <v>385</v>
      </c>
      <c r="G32" s="320" t="s">
        <v>386</v>
      </c>
      <c r="H32" s="321" t="s">
        <v>387</v>
      </c>
      <c r="I32" s="399">
        <v>120</v>
      </c>
    </row>
    <row r="33" spans="3:15" ht="16.5" customHeight="1">
      <c r="C33" s="4"/>
      <c r="D33" s="315">
        <v>20</v>
      </c>
      <c r="E33" s="324">
        <f t="shared" si="1"/>
        <v>44828</v>
      </c>
      <c r="F33" s="319" t="s">
        <v>385</v>
      </c>
      <c r="G33" s="321" t="s">
        <v>387</v>
      </c>
      <c r="H33" s="320" t="s">
        <v>386</v>
      </c>
      <c r="I33" s="399">
        <v>120</v>
      </c>
    </row>
    <row r="34" spans="3:15" ht="16.5" customHeight="1">
      <c r="C34" s="4"/>
      <c r="D34" s="315">
        <v>21</v>
      </c>
      <c r="E34" s="324">
        <f t="shared" si="1"/>
        <v>44835</v>
      </c>
      <c r="F34" s="321" t="s">
        <v>387</v>
      </c>
      <c r="G34" s="320" t="s">
        <v>386</v>
      </c>
      <c r="H34" s="319" t="s">
        <v>385</v>
      </c>
      <c r="I34" s="399">
        <v>120</v>
      </c>
    </row>
    <row r="35" spans="3:15" ht="16.5" customHeight="1">
      <c r="D35" s="326"/>
      <c r="E35" s="327">
        <f>+E34+7</f>
        <v>44842</v>
      </c>
      <c r="F35" s="440" t="s">
        <v>391</v>
      </c>
      <c r="G35" s="441"/>
      <c r="H35" s="442"/>
      <c r="I35" s="399">
        <v>120</v>
      </c>
    </row>
    <row r="36" spans="3:15" ht="16.5" customHeight="1">
      <c r="D36" s="326"/>
      <c r="E36" s="327">
        <f t="shared" si="1"/>
        <v>44849</v>
      </c>
      <c r="F36" s="440" t="s">
        <v>392</v>
      </c>
      <c r="G36" s="441"/>
      <c r="H36" s="442"/>
      <c r="I36" s="399">
        <v>120</v>
      </c>
    </row>
    <row r="37" spans="3:15" ht="16.5" customHeight="1">
      <c r="D37" s="326"/>
      <c r="E37" s="327">
        <f t="shared" si="1"/>
        <v>44856</v>
      </c>
      <c r="F37" s="440" t="s">
        <v>393</v>
      </c>
      <c r="G37" s="441"/>
      <c r="H37" s="442"/>
      <c r="I37" s="399">
        <v>120</v>
      </c>
      <c r="J37" s="396">
        <f>SUM(I31:I37)</f>
        <v>840</v>
      </c>
      <c r="O37" s="3" t="s">
        <v>396</v>
      </c>
    </row>
    <row r="38" spans="3:15" ht="16.5" customHeight="1">
      <c r="D38" s="326"/>
      <c r="E38" s="327">
        <f t="shared" si="1"/>
        <v>44863</v>
      </c>
      <c r="F38" s="443" t="s">
        <v>57</v>
      </c>
      <c r="G38" s="444"/>
      <c r="H38" s="445"/>
      <c r="I38" s="399"/>
    </row>
    <row r="39" spans="3:15">
      <c r="D39" s="328"/>
      <c r="E39" s="329"/>
      <c r="F39" s="314"/>
      <c r="G39" s="314"/>
      <c r="H39" s="314"/>
      <c r="I39" s="397"/>
    </row>
    <row r="40" spans="3:15">
      <c r="D40" s="330"/>
      <c r="E40" s="314"/>
      <c r="F40" s="314"/>
      <c r="G40" s="314"/>
      <c r="H40" s="314"/>
      <c r="I40" s="397">
        <f>SUM(I8:I38)</f>
        <v>2880</v>
      </c>
    </row>
    <row r="41" spans="3:15">
      <c r="D41" s="330"/>
      <c r="E41" s="316"/>
      <c r="F41" s="317" t="s">
        <v>383</v>
      </c>
      <c r="G41" s="317" t="s">
        <v>384</v>
      </c>
      <c r="H41" s="317" t="s">
        <v>382</v>
      </c>
      <c r="I41" s="397"/>
    </row>
    <row r="42" spans="3:15">
      <c r="D42" s="330"/>
      <c r="E42" s="331" t="s">
        <v>0</v>
      </c>
      <c r="F42" s="317">
        <f>COUNTIF(F8:F38,"Slammers")</f>
        <v>7</v>
      </c>
      <c r="G42" s="317">
        <f>COUNTIF(G8:G38,"Slammers")</f>
        <v>7</v>
      </c>
      <c r="H42" s="317">
        <f>COUNTIF(H8:H38,"Slammers")</f>
        <v>7</v>
      </c>
      <c r="I42" s="397"/>
    </row>
    <row r="43" spans="3:15">
      <c r="D43" s="330"/>
      <c r="E43" s="332" t="s">
        <v>3</v>
      </c>
      <c r="F43" s="317">
        <f>COUNTIF(F8:F38,"Warriors")</f>
        <v>7</v>
      </c>
      <c r="G43" s="317">
        <f>COUNTIF(G8:G38,"Warriors")</f>
        <v>7</v>
      </c>
      <c r="H43" s="317">
        <f>COUNTIF(H8:H38,"Warriors")</f>
        <v>7</v>
      </c>
      <c r="I43" s="397"/>
    </row>
    <row r="44" spans="3:15">
      <c r="D44" s="314"/>
      <c r="E44" s="333" t="s">
        <v>386</v>
      </c>
      <c r="F44" s="317">
        <f>COUNTIF(F8:F38,"Braves")</f>
        <v>7</v>
      </c>
      <c r="G44" s="317">
        <f>COUNTIF(G8:G38,"Braves")</f>
        <v>7</v>
      </c>
      <c r="H44" s="317">
        <f>COUNTIF(H8:H38,"Braves")</f>
        <v>7</v>
      </c>
      <c r="I44" s="397"/>
    </row>
    <row r="45" spans="3:15">
      <c r="D45" s="314"/>
      <c r="E45" s="314"/>
      <c r="F45" s="314"/>
      <c r="G45" s="314"/>
      <c r="H45" s="314"/>
      <c r="I45" s="397"/>
    </row>
  </sheetData>
  <mergeCells count="15">
    <mergeCell ref="F30:H30"/>
    <mergeCell ref="F35:H35"/>
    <mergeCell ref="F36:H36"/>
    <mergeCell ref="F37:H37"/>
    <mergeCell ref="F38:H38"/>
    <mergeCell ref="F9:H9"/>
    <mergeCell ref="F14:H14"/>
    <mergeCell ref="F16:H16"/>
    <mergeCell ref="F21:H21"/>
    <mergeCell ref="F25:H25"/>
    <mergeCell ref="D3:H4"/>
    <mergeCell ref="D6:D7"/>
    <mergeCell ref="E6:E7"/>
    <mergeCell ref="F6:G6"/>
    <mergeCell ref="H6:H7"/>
  </mergeCells>
  <phoneticPr fontId="30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3"/>
  <sheetViews>
    <sheetView workbookViewId="0">
      <selection activeCell="E16" sqref="E16"/>
    </sheetView>
  </sheetViews>
  <sheetFormatPr defaultRowHeight="15"/>
  <cols>
    <col min="1" max="1" width="2.28515625" customWidth="1"/>
    <col min="2" max="2" width="3.42578125" style="1" bestFit="1" customWidth="1"/>
    <col min="3" max="3" width="8.28515625" style="1" bestFit="1" customWidth="1"/>
    <col min="4" max="4" width="15.28515625" style="1" bestFit="1" customWidth="1"/>
    <col min="5" max="5" width="9.42578125" style="1" bestFit="1" customWidth="1"/>
    <col min="6" max="6" width="1.28515625" customWidth="1"/>
    <col min="7" max="7" width="3.42578125" bestFit="1" customWidth="1"/>
    <col min="8" max="8" width="8.28515625" bestFit="1" customWidth="1"/>
    <col min="9" max="9" width="14.28515625" bestFit="1" customWidth="1"/>
    <col min="11" max="11" width="1.28515625" customWidth="1"/>
    <col min="12" max="12" width="3.42578125" bestFit="1" customWidth="1"/>
    <col min="13" max="13" width="8.28515625" bestFit="1" customWidth="1"/>
    <col min="14" max="14" width="14.28515625" bestFit="1" customWidth="1"/>
    <col min="16" max="16" width="1.28515625" customWidth="1"/>
    <col min="17" max="17" width="3.42578125" bestFit="1" customWidth="1"/>
    <col min="18" max="18" width="8.28515625" bestFit="1" customWidth="1"/>
    <col min="19" max="19" width="14.28515625" bestFit="1" customWidth="1"/>
    <col min="21" max="21" width="0.85546875" customWidth="1"/>
    <col min="22" max="22" width="3.42578125" bestFit="1" customWidth="1"/>
    <col min="23" max="23" width="8.28515625" bestFit="1" customWidth="1"/>
    <col min="24" max="24" width="16.5703125" bestFit="1" customWidth="1"/>
  </cols>
  <sheetData>
    <row r="2" spans="2:25">
      <c r="B2" s="207"/>
      <c r="C2" s="446" t="s">
        <v>0</v>
      </c>
      <c r="D2" s="446"/>
      <c r="E2" s="446"/>
      <c r="F2" s="208"/>
      <c r="G2" s="208"/>
      <c r="H2" s="446" t="s">
        <v>1</v>
      </c>
      <c r="I2" s="446"/>
      <c r="J2" s="446"/>
      <c r="K2" s="208"/>
      <c r="L2" s="208"/>
      <c r="M2" s="446" t="s">
        <v>2</v>
      </c>
      <c r="N2" s="446"/>
      <c r="O2" s="446"/>
      <c r="P2" s="208"/>
      <c r="Q2" s="208"/>
      <c r="R2" s="447" t="s">
        <v>3</v>
      </c>
      <c r="S2" s="447"/>
      <c r="T2" s="447"/>
      <c r="U2" s="208"/>
      <c r="V2" s="208"/>
      <c r="W2" s="446" t="s">
        <v>4</v>
      </c>
      <c r="X2" s="446"/>
      <c r="Y2" s="446"/>
    </row>
    <row r="3" spans="2:25" ht="15.75" thickBot="1">
      <c r="B3" s="207"/>
      <c r="C3" s="207"/>
      <c r="D3" s="207"/>
      <c r="E3" s="207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</row>
    <row r="4" spans="2:25" ht="25.15" customHeight="1">
      <c r="B4" s="210" t="s">
        <v>5</v>
      </c>
      <c r="C4" s="211" t="s">
        <v>168</v>
      </c>
      <c r="D4" s="212" t="s">
        <v>7</v>
      </c>
      <c r="E4" s="213" t="s">
        <v>8</v>
      </c>
      <c r="F4" s="214"/>
      <c r="G4" s="210" t="s">
        <v>5</v>
      </c>
      <c r="H4" s="211" t="s">
        <v>168</v>
      </c>
      <c r="I4" s="212" t="s">
        <v>7</v>
      </c>
      <c r="J4" s="213" t="s">
        <v>8</v>
      </c>
      <c r="K4" s="214"/>
      <c r="L4" s="210" t="s">
        <v>5</v>
      </c>
      <c r="M4" s="211" t="s">
        <v>168</v>
      </c>
      <c r="N4" s="212" t="s">
        <v>7</v>
      </c>
      <c r="O4" s="213" t="s">
        <v>8</v>
      </c>
      <c r="P4" s="214"/>
      <c r="Q4" s="210" t="s">
        <v>5</v>
      </c>
      <c r="R4" s="211" t="s">
        <v>168</v>
      </c>
      <c r="S4" s="212" t="s">
        <v>7</v>
      </c>
      <c r="T4" s="213" t="s">
        <v>8</v>
      </c>
      <c r="U4" s="214"/>
      <c r="V4" s="210" t="s">
        <v>5</v>
      </c>
      <c r="W4" s="211" t="s">
        <v>168</v>
      </c>
      <c r="X4" s="212" t="s">
        <v>7</v>
      </c>
      <c r="Y4" s="213" t="s">
        <v>8</v>
      </c>
    </row>
    <row r="5" spans="2:25" ht="15" customHeight="1">
      <c r="B5" s="215">
        <v>1</v>
      </c>
      <c r="C5" s="247">
        <v>2</v>
      </c>
      <c r="D5" s="247" t="s">
        <v>169</v>
      </c>
      <c r="E5" s="248" t="s">
        <v>169</v>
      </c>
      <c r="F5" s="207"/>
      <c r="G5" s="215">
        <v>1</v>
      </c>
      <c r="H5" s="254">
        <v>1</v>
      </c>
      <c r="I5" s="254" t="s">
        <v>233</v>
      </c>
      <c r="J5" s="254" t="s">
        <v>234</v>
      </c>
      <c r="K5" s="207"/>
      <c r="L5" s="215">
        <v>1</v>
      </c>
      <c r="M5" s="258">
        <v>8</v>
      </c>
      <c r="N5" s="258" t="s">
        <v>13</v>
      </c>
      <c r="O5" s="259" t="s">
        <v>14</v>
      </c>
      <c r="P5" s="207"/>
      <c r="Q5" s="215">
        <v>1</v>
      </c>
      <c r="R5" s="254">
        <v>1</v>
      </c>
      <c r="S5" s="254" t="s">
        <v>282</v>
      </c>
      <c r="T5" s="255" t="s">
        <v>283</v>
      </c>
      <c r="U5" s="207"/>
      <c r="V5" s="215">
        <v>1</v>
      </c>
      <c r="W5" s="252">
        <v>2</v>
      </c>
      <c r="X5" s="252" t="s">
        <v>16</v>
      </c>
      <c r="Y5" s="251" t="s">
        <v>17</v>
      </c>
    </row>
    <row r="6" spans="2:25" ht="15" customHeight="1">
      <c r="B6" s="215">
        <v>2</v>
      </c>
      <c r="C6" s="247">
        <v>3</v>
      </c>
      <c r="D6" s="247" t="s">
        <v>224</v>
      </c>
      <c r="E6" s="248" t="s">
        <v>225</v>
      </c>
      <c r="F6" s="207"/>
      <c r="G6" s="215">
        <v>2</v>
      </c>
      <c r="H6" s="254">
        <v>2</v>
      </c>
      <c r="I6" s="254" t="s">
        <v>235</v>
      </c>
      <c r="J6" s="254" t="s">
        <v>236</v>
      </c>
      <c r="K6" s="207"/>
      <c r="L6" s="215">
        <v>2</v>
      </c>
      <c r="M6" s="258">
        <v>99</v>
      </c>
      <c r="N6" s="258" t="s">
        <v>170</v>
      </c>
      <c r="O6" s="259" t="s">
        <v>171</v>
      </c>
      <c r="P6" s="207"/>
      <c r="Q6" s="215">
        <v>2</v>
      </c>
      <c r="R6" s="254">
        <v>7</v>
      </c>
      <c r="S6" s="254" t="s">
        <v>284</v>
      </c>
      <c r="T6" s="255" t="s">
        <v>285</v>
      </c>
      <c r="U6" s="207"/>
      <c r="V6" s="215">
        <v>2</v>
      </c>
      <c r="W6" s="252">
        <v>10</v>
      </c>
      <c r="X6" s="252" t="s">
        <v>9</v>
      </c>
      <c r="Y6" s="251" t="s">
        <v>10</v>
      </c>
    </row>
    <row r="7" spans="2:25" ht="15" customHeight="1">
      <c r="B7" s="215">
        <v>3</v>
      </c>
      <c r="C7" s="249">
        <v>5</v>
      </c>
      <c r="D7" s="247" t="s">
        <v>50</v>
      </c>
      <c r="E7" s="248"/>
      <c r="F7" s="207"/>
      <c r="G7" s="215">
        <v>3</v>
      </c>
      <c r="H7" s="254">
        <v>4</v>
      </c>
      <c r="I7" s="254" t="s">
        <v>237</v>
      </c>
      <c r="J7" s="254" t="s">
        <v>238</v>
      </c>
      <c r="K7" s="207"/>
      <c r="L7" s="215">
        <v>3</v>
      </c>
      <c r="M7" s="258">
        <v>21</v>
      </c>
      <c r="N7" s="258" t="s">
        <v>173</v>
      </c>
      <c r="O7" s="259" t="s">
        <v>174</v>
      </c>
      <c r="P7" s="207"/>
      <c r="Q7" s="215">
        <v>3</v>
      </c>
      <c r="R7" s="254">
        <v>9</v>
      </c>
      <c r="S7" s="254" t="s">
        <v>286</v>
      </c>
      <c r="T7" s="255" t="s">
        <v>287</v>
      </c>
      <c r="U7" s="207"/>
      <c r="V7" s="215">
        <v>3</v>
      </c>
      <c r="W7" s="252">
        <v>24</v>
      </c>
      <c r="X7" s="252" t="s">
        <v>175</v>
      </c>
      <c r="Y7" s="251" t="s">
        <v>21</v>
      </c>
    </row>
    <row r="8" spans="2:25" ht="15" customHeight="1">
      <c r="B8" s="215">
        <v>4</v>
      </c>
      <c r="C8" s="249">
        <v>7</v>
      </c>
      <c r="D8" s="247" t="s">
        <v>226</v>
      </c>
      <c r="E8" s="248" t="s">
        <v>11</v>
      </c>
      <c r="F8" s="207"/>
      <c r="G8" s="215">
        <v>4</v>
      </c>
      <c r="H8" s="254">
        <v>7</v>
      </c>
      <c r="I8" s="254" t="s">
        <v>239</v>
      </c>
      <c r="J8" s="254" t="s">
        <v>240</v>
      </c>
      <c r="K8" s="207"/>
      <c r="L8" s="215">
        <v>4</v>
      </c>
      <c r="M8" s="258">
        <v>17</v>
      </c>
      <c r="N8" s="258" t="s">
        <v>22</v>
      </c>
      <c r="O8" s="259" t="s">
        <v>23</v>
      </c>
      <c r="P8" s="207"/>
      <c r="Q8" s="215">
        <v>4</v>
      </c>
      <c r="R8" s="254">
        <v>10</v>
      </c>
      <c r="S8" s="254" t="s">
        <v>288</v>
      </c>
      <c r="T8" s="255" t="s">
        <v>289</v>
      </c>
      <c r="U8" s="207"/>
      <c r="V8" s="215">
        <v>4</v>
      </c>
      <c r="W8" s="252">
        <v>34</v>
      </c>
      <c r="X8" s="252" t="s">
        <v>177</v>
      </c>
      <c r="Y8" s="251" t="s">
        <v>18</v>
      </c>
    </row>
    <row r="9" spans="2:25" ht="15" customHeight="1">
      <c r="B9" s="215">
        <v>5</v>
      </c>
      <c r="C9" s="249">
        <v>8</v>
      </c>
      <c r="D9" s="247" t="s">
        <v>231</v>
      </c>
      <c r="E9" s="248" t="s">
        <v>232</v>
      </c>
      <c r="F9" s="207"/>
      <c r="G9" s="215">
        <v>5</v>
      </c>
      <c r="H9" s="254">
        <v>8</v>
      </c>
      <c r="I9" s="254" t="s">
        <v>241</v>
      </c>
      <c r="J9" s="254" t="s">
        <v>242</v>
      </c>
      <c r="K9" s="207"/>
      <c r="L9" s="215">
        <v>5</v>
      </c>
      <c r="M9" s="258">
        <v>7</v>
      </c>
      <c r="N9" s="258" t="s">
        <v>12</v>
      </c>
      <c r="O9" s="259" t="s">
        <v>12</v>
      </c>
      <c r="P9" s="207"/>
      <c r="Q9" s="215">
        <v>5</v>
      </c>
      <c r="R9" s="254">
        <v>11</v>
      </c>
      <c r="S9" s="254" t="s">
        <v>290</v>
      </c>
      <c r="T9" s="255" t="s">
        <v>291</v>
      </c>
      <c r="U9" s="207"/>
      <c r="V9" s="215">
        <v>5</v>
      </c>
      <c r="W9" s="252">
        <v>8</v>
      </c>
      <c r="X9" s="252" t="s">
        <v>178</v>
      </c>
      <c r="Y9" s="251" t="s">
        <v>179</v>
      </c>
    </row>
    <row r="10" spans="2:25" ht="15" customHeight="1">
      <c r="B10" s="215">
        <v>6</v>
      </c>
      <c r="C10" s="249">
        <v>9</v>
      </c>
      <c r="D10" s="247" t="s">
        <v>230</v>
      </c>
      <c r="E10" s="248" t="s">
        <v>199</v>
      </c>
      <c r="F10" s="207"/>
      <c r="G10" s="215">
        <v>6</v>
      </c>
      <c r="H10" s="254">
        <v>11</v>
      </c>
      <c r="I10" s="254" t="s">
        <v>243</v>
      </c>
      <c r="J10" s="254" t="s">
        <v>244</v>
      </c>
      <c r="K10" s="207"/>
      <c r="L10" s="215">
        <v>6</v>
      </c>
      <c r="M10" s="258">
        <v>42</v>
      </c>
      <c r="N10" s="258" t="s">
        <v>32</v>
      </c>
      <c r="O10" s="259" t="s">
        <v>33</v>
      </c>
      <c r="P10" s="207"/>
      <c r="Q10" s="215">
        <v>6</v>
      </c>
      <c r="R10" s="254">
        <v>12</v>
      </c>
      <c r="S10" s="254" t="s">
        <v>292</v>
      </c>
      <c r="T10" s="255" t="s">
        <v>293</v>
      </c>
      <c r="U10" s="207"/>
      <c r="V10" s="215">
        <v>6</v>
      </c>
      <c r="W10" s="252">
        <v>42</v>
      </c>
      <c r="X10" s="252" t="s">
        <v>180</v>
      </c>
      <c r="Y10" s="251" t="s">
        <v>15</v>
      </c>
    </row>
    <row r="11" spans="2:25" ht="15" customHeight="1">
      <c r="B11" s="215">
        <v>7</v>
      </c>
      <c r="C11" s="247">
        <v>12</v>
      </c>
      <c r="D11" s="247" t="s">
        <v>229</v>
      </c>
      <c r="E11" s="248" t="s">
        <v>172</v>
      </c>
      <c r="F11" s="207"/>
      <c r="G11" s="215">
        <v>7</v>
      </c>
      <c r="H11" s="254">
        <v>13</v>
      </c>
      <c r="I11" s="254" t="s">
        <v>182</v>
      </c>
      <c r="J11" s="254" t="s">
        <v>245</v>
      </c>
      <c r="K11" s="207"/>
      <c r="L11" s="215">
        <v>7</v>
      </c>
      <c r="M11" s="258">
        <v>2</v>
      </c>
      <c r="N11" s="258" t="s">
        <v>183</v>
      </c>
      <c r="O11" s="259" t="s">
        <v>184</v>
      </c>
      <c r="P11" s="207"/>
      <c r="Q11" s="215">
        <v>7</v>
      </c>
      <c r="R11" s="254">
        <v>13</v>
      </c>
      <c r="S11" s="254" t="s">
        <v>294</v>
      </c>
      <c r="T11" s="255" t="s">
        <v>295</v>
      </c>
      <c r="U11" s="207"/>
      <c r="V11" s="215">
        <v>7</v>
      </c>
      <c r="W11" s="252">
        <v>44</v>
      </c>
      <c r="X11" s="252" t="s">
        <v>40</v>
      </c>
      <c r="Y11" s="251" t="s">
        <v>41</v>
      </c>
    </row>
    <row r="12" spans="2:25" ht="15" customHeight="1">
      <c r="B12" s="215">
        <v>8</v>
      </c>
      <c r="C12" s="249">
        <v>17</v>
      </c>
      <c r="D12" s="247" t="s">
        <v>216</v>
      </c>
      <c r="E12" s="248" t="s">
        <v>19</v>
      </c>
      <c r="F12" s="207"/>
      <c r="G12" s="215">
        <v>8</v>
      </c>
      <c r="H12" s="254">
        <v>16</v>
      </c>
      <c r="I12" s="254" t="s">
        <v>246</v>
      </c>
      <c r="J12" s="254" t="s">
        <v>247</v>
      </c>
      <c r="K12" s="207"/>
      <c r="L12" s="215">
        <v>8</v>
      </c>
      <c r="M12" s="258">
        <v>57</v>
      </c>
      <c r="N12" s="258" t="s">
        <v>49</v>
      </c>
      <c r="O12" s="260" t="s">
        <v>185</v>
      </c>
      <c r="P12" s="207"/>
      <c r="Q12" s="215">
        <v>8</v>
      </c>
      <c r="R12" s="254">
        <v>15</v>
      </c>
      <c r="S12" s="254" t="s">
        <v>296</v>
      </c>
      <c r="T12" s="255" t="s">
        <v>297</v>
      </c>
      <c r="U12" s="207"/>
      <c r="V12" s="215">
        <v>8</v>
      </c>
      <c r="W12" s="252">
        <v>29</v>
      </c>
      <c r="X12" s="252" t="s">
        <v>36</v>
      </c>
      <c r="Y12" s="251" t="s">
        <v>37</v>
      </c>
    </row>
    <row r="13" spans="2:25" ht="15" customHeight="1">
      <c r="B13" s="215">
        <v>9</v>
      </c>
      <c r="C13" s="249">
        <v>23</v>
      </c>
      <c r="D13" s="247" t="s">
        <v>208</v>
      </c>
      <c r="E13" s="248" t="s">
        <v>209</v>
      </c>
      <c r="F13" s="207"/>
      <c r="G13" s="215">
        <v>9</v>
      </c>
      <c r="H13" s="254">
        <v>19</v>
      </c>
      <c r="I13" s="254" t="s">
        <v>248</v>
      </c>
      <c r="J13" s="254" t="s">
        <v>249</v>
      </c>
      <c r="K13" s="207"/>
      <c r="L13" s="215">
        <v>9</v>
      </c>
      <c r="M13" s="258">
        <v>12</v>
      </c>
      <c r="N13" s="258" t="s">
        <v>186</v>
      </c>
      <c r="O13" s="259" t="s">
        <v>20</v>
      </c>
      <c r="P13" s="207"/>
      <c r="Q13" s="215">
        <v>9</v>
      </c>
      <c r="R13" s="254">
        <v>17</v>
      </c>
      <c r="S13" s="254" t="s">
        <v>298</v>
      </c>
      <c r="T13" s="255" t="s">
        <v>299</v>
      </c>
      <c r="U13" s="207"/>
      <c r="V13" s="215">
        <v>9</v>
      </c>
      <c r="W13" s="252">
        <v>38</v>
      </c>
      <c r="X13" s="252" t="s">
        <v>27</v>
      </c>
      <c r="Y13" s="251" t="s">
        <v>28</v>
      </c>
    </row>
    <row r="14" spans="2:25" ht="15" customHeight="1">
      <c r="B14" s="215">
        <v>10</v>
      </c>
      <c r="C14" s="249">
        <v>27</v>
      </c>
      <c r="D14" s="247" t="s">
        <v>25</v>
      </c>
      <c r="E14" s="248" t="s">
        <v>26</v>
      </c>
      <c r="F14" s="207"/>
      <c r="G14" s="215">
        <v>10</v>
      </c>
      <c r="H14" s="254">
        <v>21</v>
      </c>
      <c r="I14" s="254" t="s">
        <v>250</v>
      </c>
      <c r="J14" s="254" t="s">
        <v>251</v>
      </c>
      <c r="K14" s="207"/>
      <c r="L14" s="215">
        <v>10</v>
      </c>
      <c r="M14" s="258">
        <v>29</v>
      </c>
      <c r="N14" s="258" t="s">
        <v>29</v>
      </c>
      <c r="O14" s="259" t="s">
        <v>30</v>
      </c>
      <c r="P14" s="207"/>
      <c r="Q14" s="215">
        <v>10</v>
      </c>
      <c r="R14" s="254">
        <v>21</v>
      </c>
      <c r="S14" s="254" t="s">
        <v>300</v>
      </c>
      <c r="T14" s="255" t="s">
        <v>301</v>
      </c>
      <c r="U14" s="207"/>
      <c r="V14" s="215">
        <v>10</v>
      </c>
      <c r="W14" s="252">
        <v>9</v>
      </c>
      <c r="X14" s="252" t="s">
        <v>44</v>
      </c>
      <c r="Y14" s="251" t="s">
        <v>45</v>
      </c>
    </row>
    <row r="15" spans="2:25" ht="15" customHeight="1">
      <c r="B15" s="215">
        <v>11</v>
      </c>
      <c r="C15" s="247">
        <v>33</v>
      </c>
      <c r="D15" s="247" t="s">
        <v>228</v>
      </c>
      <c r="E15" s="248" t="s">
        <v>31</v>
      </c>
      <c r="F15" s="207"/>
      <c r="G15" s="215">
        <v>11</v>
      </c>
      <c r="H15" s="254">
        <v>22</v>
      </c>
      <c r="I15" s="254" t="s">
        <v>252</v>
      </c>
      <c r="J15" s="254" t="s">
        <v>253</v>
      </c>
      <c r="K15" s="207"/>
      <c r="L15" s="215">
        <v>11</v>
      </c>
      <c r="M15" s="258">
        <v>31</v>
      </c>
      <c r="N15" s="258" t="s">
        <v>189</v>
      </c>
      <c r="O15" s="259" t="s">
        <v>190</v>
      </c>
      <c r="P15" s="207"/>
      <c r="Q15" s="215">
        <v>11</v>
      </c>
      <c r="R15" s="254">
        <v>24</v>
      </c>
      <c r="S15" s="254" t="s">
        <v>302</v>
      </c>
      <c r="T15" s="255" t="s">
        <v>303</v>
      </c>
      <c r="U15" s="207"/>
      <c r="V15" s="215">
        <v>11</v>
      </c>
      <c r="W15" s="252">
        <v>87</v>
      </c>
      <c r="X15" s="252" t="s">
        <v>51</v>
      </c>
      <c r="Y15" s="251" t="s">
        <v>52</v>
      </c>
    </row>
    <row r="16" spans="2:25" ht="15" customHeight="1">
      <c r="B16" s="215">
        <v>12</v>
      </c>
      <c r="C16" s="249">
        <v>42</v>
      </c>
      <c r="D16" s="247" t="s">
        <v>181</v>
      </c>
      <c r="E16" s="248"/>
      <c r="F16" s="207"/>
      <c r="G16" s="215">
        <v>12</v>
      </c>
      <c r="H16" s="254">
        <v>25</v>
      </c>
      <c r="I16" s="254" t="s">
        <v>254</v>
      </c>
      <c r="J16" s="254" t="s">
        <v>255</v>
      </c>
      <c r="K16" s="207"/>
      <c r="L16" s="215">
        <v>12</v>
      </c>
      <c r="M16" s="261">
        <v>9</v>
      </c>
      <c r="N16" s="261" t="s">
        <v>193</v>
      </c>
      <c r="O16" s="260" t="s">
        <v>194</v>
      </c>
      <c r="P16" s="207"/>
      <c r="Q16" s="215">
        <v>12</v>
      </c>
      <c r="R16" s="254">
        <v>25</v>
      </c>
      <c r="S16" s="254" t="s">
        <v>304</v>
      </c>
      <c r="T16" s="255" t="s">
        <v>305</v>
      </c>
      <c r="U16" s="207"/>
      <c r="V16" s="215">
        <v>12</v>
      </c>
      <c r="W16" s="252">
        <v>20</v>
      </c>
      <c r="X16" s="252" t="s">
        <v>53</v>
      </c>
      <c r="Y16" s="251" t="s">
        <v>54</v>
      </c>
    </row>
    <row r="17" spans="2:25" ht="15" customHeight="1">
      <c r="B17" s="215">
        <v>13</v>
      </c>
      <c r="C17" s="249">
        <v>51</v>
      </c>
      <c r="D17" s="247" t="s">
        <v>38</v>
      </c>
      <c r="E17" s="248" t="s">
        <v>39</v>
      </c>
      <c r="F17" s="207"/>
      <c r="G17" s="215">
        <v>13</v>
      </c>
      <c r="H17" s="254">
        <v>27</v>
      </c>
      <c r="I17" s="254" t="s">
        <v>256</v>
      </c>
      <c r="J17" s="254" t="s">
        <v>257</v>
      </c>
      <c r="K17" s="207"/>
      <c r="L17" s="215">
        <v>13</v>
      </c>
      <c r="M17" s="261">
        <v>73</v>
      </c>
      <c r="N17" s="261" t="s">
        <v>195</v>
      </c>
      <c r="O17" s="260" t="s">
        <v>196</v>
      </c>
      <c r="P17" s="207"/>
      <c r="Q17" s="215">
        <v>13</v>
      </c>
      <c r="R17" s="254">
        <v>26</v>
      </c>
      <c r="S17" s="254" t="s">
        <v>306</v>
      </c>
      <c r="T17" s="255" t="s">
        <v>307</v>
      </c>
      <c r="U17" s="207"/>
      <c r="V17" s="215">
        <v>13</v>
      </c>
      <c r="W17" s="252">
        <v>4</v>
      </c>
      <c r="X17" s="252" t="s">
        <v>197</v>
      </c>
      <c r="Y17" s="251" t="s">
        <v>198</v>
      </c>
    </row>
    <row r="18" spans="2:25" ht="15" customHeight="1">
      <c r="B18" s="215">
        <v>14</v>
      </c>
      <c r="C18" s="247">
        <v>52</v>
      </c>
      <c r="D18" s="247" t="s">
        <v>42</v>
      </c>
      <c r="E18" s="248" t="s">
        <v>43</v>
      </c>
      <c r="F18" s="207"/>
      <c r="G18" s="215">
        <v>14</v>
      </c>
      <c r="H18" s="254">
        <v>36</v>
      </c>
      <c r="I18" s="254" t="s">
        <v>258</v>
      </c>
      <c r="J18" s="254" t="s">
        <v>259</v>
      </c>
      <c r="K18" s="207"/>
      <c r="L18" s="215">
        <v>14</v>
      </c>
      <c r="M18" s="258">
        <v>95</v>
      </c>
      <c r="N18" s="258" t="s">
        <v>200</v>
      </c>
      <c r="O18" s="259" t="s">
        <v>201</v>
      </c>
      <c r="P18" s="207"/>
      <c r="Q18" s="215">
        <v>14</v>
      </c>
      <c r="R18" s="254">
        <v>35</v>
      </c>
      <c r="S18" s="254" t="s">
        <v>308</v>
      </c>
      <c r="T18" s="255" t="s">
        <v>309</v>
      </c>
      <c r="U18" s="207"/>
      <c r="V18" s="215">
        <v>14</v>
      </c>
      <c r="W18" s="252">
        <v>12</v>
      </c>
      <c r="X18" s="252" t="s">
        <v>202</v>
      </c>
      <c r="Y18" s="251" t="s">
        <v>24</v>
      </c>
    </row>
    <row r="19" spans="2:25" ht="15" customHeight="1">
      <c r="B19" s="215">
        <v>15</v>
      </c>
      <c r="C19" s="249">
        <v>61</v>
      </c>
      <c r="D19" s="247" t="s">
        <v>187</v>
      </c>
      <c r="E19" s="248" t="s">
        <v>188</v>
      </c>
      <c r="F19" s="207"/>
      <c r="G19" s="215">
        <v>15</v>
      </c>
      <c r="H19" s="254">
        <v>42</v>
      </c>
      <c r="I19" s="254" t="s">
        <v>260</v>
      </c>
      <c r="J19" s="254" t="s">
        <v>261</v>
      </c>
      <c r="K19" s="207"/>
      <c r="L19" s="215">
        <v>15</v>
      </c>
      <c r="M19" s="261">
        <v>1</v>
      </c>
      <c r="N19" s="261" t="s">
        <v>203</v>
      </c>
      <c r="O19" s="260" t="s">
        <v>204</v>
      </c>
      <c r="P19" s="207"/>
      <c r="Q19" s="215">
        <v>15</v>
      </c>
      <c r="R19" s="254">
        <v>41</v>
      </c>
      <c r="S19" s="254" t="s">
        <v>310</v>
      </c>
      <c r="T19" s="255" t="s">
        <v>311</v>
      </c>
      <c r="U19" s="207"/>
      <c r="V19" s="215">
        <v>15</v>
      </c>
      <c r="W19" s="252">
        <v>7</v>
      </c>
      <c r="X19" s="252" t="s">
        <v>205</v>
      </c>
      <c r="Y19" s="251" t="s">
        <v>206</v>
      </c>
    </row>
    <row r="20" spans="2:25" ht="15" customHeight="1">
      <c r="B20" s="215">
        <v>16</v>
      </c>
      <c r="C20" s="249">
        <v>77</v>
      </c>
      <c r="D20" s="247" t="s">
        <v>48</v>
      </c>
      <c r="E20" s="248"/>
      <c r="F20" s="207"/>
      <c r="G20" s="215">
        <v>16</v>
      </c>
      <c r="H20" s="254">
        <v>45</v>
      </c>
      <c r="I20" s="254" t="s">
        <v>262</v>
      </c>
      <c r="J20" s="254" t="s">
        <v>263</v>
      </c>
      <c r="K20" s="207"/>
      <c r="L20" s="215">
        <v>16</v>
      </c>
      <c r="M20" s="258">
        <v>44</v>
      </c>
      <c r="N20" s="258" t="s">
        <v>330</v>
      </c>
      <c r="O20" s="259" t="s">
        <v>331</v>
      </c>
      <c r="P20" s="207"/>
      <c r="Q20" s="215">
        <v>16</v>
      </c>
      <c r="R20" s="254">
        <v>51</v>
      </c>
      <c r="S20" s="254" t="s">
        <v>312</v>
      </c>
      <c r="T20" s="255" t="s">
        <v>313</v>
      </c>
      <c r="U20" s="207"/>
      <c r="V20" s="215">
        <v>16</v>
      </c>
      <c r="W20" s="252">
        <v>28</v>
      </c>
      <c r="X20" s="252" t="s">
        <v>34</v>
      </c>
      <c r="Y20" s="251" t="s">
        <v>35</v>
      </c>
    </row>
    <row r="21" spans="2:25" ht="15" customHeight="1">
      <c r="B21" s="215">
        <v>17</v>
      </c>
      <c r="C21" s="247">
        <v>98</v>
      </c>
      <c r="D21" s="247" t="s">
        <v>191</v>
      </c>
      <c r="E21" s="248" t="s">
        <v>192</v>
      </c>
      <c r="F21" s="207"/>
      <c r="G21" s="215">
        <v>17</v>
      </c>
      <c r="H21" s="254">
        <v>49</v>
      </c>
      <c r="I21" s="254" t="s">
        <v>264</v>
      </c>
      <c r="J21" s="254" t="s">
        <v>265</v>
      </c>
      <c r="K21" s="207"/>
      <c r="L21" s="215">
        <v>17</v>
      </c>
      <c r="M21" s="261">
        <v>10</v>
      </c>
      <c r="N21" s="261" t="s">
        <v>332</v>
      </c>
      <c r="O21" s="260" t="s">
        <v>207</v>
      </c>
      <c r="P21" s="207"/>
      <c r="Q21" s="215">
        <v>17</v>
      </c>
      <c r="R21" s="254">
        <v>80</v>
      </c>
      <c r="S21" s="254" t="s">
        <v>314</v>
      </c>
      <c r="T21" s="255" t="s">
        <v>315</v>
      </c>
      <c r="U21" s="207"/>
      <c r="V21" s="215">
        <v>17</v>
      </c>
      <c r="W21" s="252">
        <v>11</v>
      </c>
      <c r="X21" s="252" t="s">
        <v>210</v>
      </c>
      <c r="Y21" s="251" t="s">
        <v>211</v>
      </c>
    </row>
    <row r="22" spans="2:25" ht="15" customHeight="1">
      <c r="B22" s="215">
        <v>18</v>
      </c>
      <c r="C22" s="250">
        <v>99</v>
      </c>
      <c r="D22" s="250" t="s">
        <v>227</v>
      </c>
      <c r="E22" s="251" t="s">
        <v>176</v>
      </c>
      <c r="F22" s="207"/>
      <c r="G22" s="215">
        <v>18</v>
      </c>
      <c r="H22" s="254">
        <v>55</v>
      </c>
      <c r="I22" s="254" t="s">
        <v>266</v>
      </c>
      <c r="J22" s="254" t="s">
        <v>267</v>
      </c>
      <c r="K22" s="207"/>
      <c r="L22" s="215">
        <v>18</v>
      </c>
      <c r="M22" s="261">
        <v>6</v>
      </c>
      <c r="N22" s="261" t="s">
        <v>333</v>
      </c>
      <c r="O22" s="260" t="s">
        <v>334</v>
      </c>
      <c r="P22" s="207"/>
      <c r="Q22" s="215">
        <v>18</v>
      </c>
      <c r="R22" s="254">
        <v>81</v>
      </c>
      <c r="S22" s="254" t="s">
        <v>316</v>
      </c>
      <c r="T22" s="255" t="s">
        <v>317</v>
      </c>
      <c r="U22" s="207"/>
      <c r="V22" s="215">
        <v>18</v>
      </c>
      <c r="W22" s="252">
        <v>52</v>
      </c>
      <c r="X22" s="252" t="s">
        <v>212</v>
      </c>
      <c r="Y22" s="251" t="s">
        <v>213</v>
      </c>
    </row>
    <row r="23" spans="2:25" ht="15" customHeight="1">
      <c r="B23" s="215">
        <v>19</v>
      </c>
      <c r="C23" s="250"/>
      <c r="D23" s="250"/>
      <c r="E23" s="251"/>
      <c r="F23" s="207"/>
      <c r="G23" s="215">
        <v>19</v>
      </c>
      <c r="H23" s="254">
        <v>61</v>
      </c>
      <c r="I23" s="254" t="s">
        <v>268</v>
      </c>
      <c r="J23" s="254" t="s">
        <v>269</v>
      </c>
      <c r="K23" s="207"/>
      <c r="L23" s="215">
        <v>19</v>
      </c>
      <c r="M23" s="261">
        <v>14</v>
      </c>
      <c r="N23" s="261" t="s">
        <v>335</v>
      </c>
      <c r="O23" s="260" t="s">
        <v>336</v>
      </c>
      <c r="P23" s="207"/>
      <c r="Q23" s="215">
        <v>19</v>
      </c>
      <c r="R23" s="254">
        <v>82</v>
      </c>
      <c r="S23" s="254" t="s">
        <v>318</v>
      </c>
      <c r="T23" s="255" t="s">
        <v>319</v>
      </c>
      <c r="U23" s="207"/>
      <c r="V23" s="215">
        <v>19</v>
      </c>
      <c r="W23" s="252">
        <v>5</v>
      </c>
      <c r="X23" s="252" t="s">
        <v>46</v>
      </c>
      <c r="Y23" s="251" t="s">
        <v>47</v>
      </c>
    </row>
    <row r="24" spans="2:25" ht="15" customHeight="1">
      <c r="B24" s="215">
        <v>20</v>
      </c>
      <c r="C24" s="252"/>
      <c r="D24" s="252"/>
      <c r="E24" s="253"/>
      <c r="F24" s="207"/>
      <c r="G24" s="215">
        <v>20</v>
      </c>
      <c r="H24" s="254">
        <v>67</v>
      </c>
      <c r="I24" s="254" t="s">
        <v>270</v>
      </c>
      <c r="J24" s="254" t="s">
        <v>271</v>
      </c>
      <c r="K24" s="207"/>
      <c r="L24" s="215">
        <v>20</v>
      </c>
      <c r="M24" s="261">
        <v>5</v>
      </c>
      <c r="N24" s="261" t="s">
        <v>337</v>
      </c>
      <c r="O24" s="260" t="s">
        <v>338</v>
      </c>
      <c r="P24" s="207"/>
      <c r="Q24" s="215">
        <v>20</v>
      </c>
      <c r="R24" s="254">
        <v>83</v>
      </c>
      <c r="S24" s="254" t="s">
        <v>320</v>
      </c>
      <c r="T24" s="255" t="s">
        <v>321</v>
      </c>
      <c r="U24" s="207"/>
      <c r="V24" s="215">
        <v>20</v>
      </c>
      <c r="W24" s="252">
        <v>23</v>
      </c>
      <c r="X24" s="252" t="s">
        <v>214</v>
      </c>
      <c r="Y24" s="253" t="s">
        <v>215</v>
      </c>
    </row>
    <row r="25" spans="2:25" ht="15" customHeight="1">
      <c r="B25" s="215">
        <v>21</v>
      </c>
      <c r="C25" s="252"/>
      <c r="D25" s="252"/>
      <c r="E25" s="253"/>
      <c r="F25" s="207"/>
      <c r="G25" s="215">
        <v>21</v>
      </c>
      <c r="H25" s="254">
        <v>69</v>
      </c>
      <c r="I25" s="254" t="s">
        <v>272</v>
      </c>
      <c r="J25" s="254" t="s">
        <v>273</v>
      </c>
      <c r="K25" s="207"/>
      <c r="L25" s="215">
        <v>21</v>
      </c>
      <c r="M25" s="261">
        <v>24</v>
      </c>
      <c r="N25" s="261" t="s">
        <v>339</v>
      </c>
      <c r="O25" s="260" t="s">
        <v>340</v>
      </c>
      <c r="P25" s="207"/>
      <c r="Q25" s="215">
        <v>21</v>
      </c>
      <c r="R25" s="254">
        <v>84</v>
      </c>
      <c r="S25" s="254" t="s">
        <v>322</v>
      </c>
      <c r="T25" s="255" t="s">
        <v>323</v>
      </c>
      <c r="U25" s="207"/>
      <c r="V25" s="215">
        <v>21</v>
      </c>
      <c r="W25" s="252">
        <v>6</v>
      </c>
      <c r="X25" s="252" t="s">
        <v>324</v>
      </c>
      <c r="Y25" s="253" t="s">
        <v>325</v>
      </c>
    </row>
    <row r="26" spans="2:25" ht="15" customHeight="1">
      <c r="B26" s="215">
        <v>22</v>
      </c>
      <c r="C26" s="252"/>
      <c r="D26" s="252"/>
      <c r="E26" s="253"/>
      <c r="F26" s="207"/>
      <c r="G26" s="215">
        <v>22</v>
      </c>
      <c r="H26" s="254">
        <v>75</v>
      </c>
      <c r="I26" s="254" t="s">
        <v>274</v>
      </c>
      <c r="J26" s="254" t="s">
        <v>275</v>
      </c>
      <c r="K26" s="207"/>
      <c r="L26" s="215">
        <v>22</v>
      </c>
      <c r="M26" s="256"/>
      <c r="N26" s="256"/>
      <c r="O26" s="257"/>
      <c r="P26" s="207"/>
      <c r="Q26" s="265">
        <v>22</v>
      </c>
      <c r="R26" s="266">
        <v>8</v>
      </c>
      <c r="S26" s="266" t="s">
        <v>344</v>
      </c>
      <c r="T26" s="267" t="s">
        <v>345</v>
      </c>
      <c r="U26" s="207"/>
      <c r="V26" s="215">
        <v>22</v>
      </c>
      <c r="W26" s="252">
        <v>25</v>
      </c>
      <c r="X26" s="252" t="s">
        <v>329</v>
      </c>
      <c r="Y26" s="253" t="s">
        <v>326</v>
      </c>
    </row>
    <row r="27" spans="2:25" ht="15" customHeight="1">
      <c r="B27" s="215">
        <v>23</v>
      </c>
      <c r="C27" s="252"/>
      <c r="D27" s="252"/>
      <c r="E27" s="253"/>
      <c r="F27" s="207"/>
      <c r="G27" s="215">
        <v>23</v>
      </c>
      <c r="H27" s="254">
        <v>91</v>
      </c>
      <c r="I27" s="254" t="s">
        <v>276</v>
      </c>
      <c r="J27" s="254" t="s">
        <v>277</v>
      </c>
      <c r="K27" s="207"/>
      <c r="L27" s="215">
        <v>23</v>
      </c>
      <c r="M27" s="216"/>
      <c r="N27" s="216"/>
      <c r="O27" s="217"/>
      <c r="P27" s="207"/>
      <c r="Q27" s="265">
        <v>23</v>
      </c>
      <c r="R27" s="266">
        <v>27</v>
      </c>
      <c r="S27" s="266" t="s">
        <v>349</v>
      </c>
      <c r="T27" s="267" t="s">
        <v>350</v>
      </c>
      <c r="U27" s="207"/>
      <c r="V27" s="215">
        <v>23</v>
      </c>
      <c r="W27" s="252">
        <v>21</v>
      </c>
      <c r="X27" s="252" t="s">
        <v>327</v>
      </c>
      <c r="Y27" s="253" t="s">
        <v>328</v>
      </c>
    </row>
    <row r="28" spans="2:25" ht="15" customHeight="1">
      <c r="B28" s="215">
        <v>24</v>
      </c>
      <c r="C28" s="252"/>
      <c r="D28" s="252"/>
      <c r="E28" s="253"/>
      <c r="F28" s="207"/>
      <c r="G28" s="215">
        <v>24</v>
      </c>
      <c r="H28" s="254">
        <v>97</v>
      </c>
      <c r="I28" s="254" t="s">
        <v>278</v>
      </c>
      <c r="J28" s="254" t="s">
        <v>279</v>
      </c>
      <c r="K28" s="207"/>
      <c r="L28" s="215">
        <v>24</v>
      </c>
      <c r="M28" s="216"/>
      <c r="N28" s="216"/>
      <c r="O28" s="217"/>
      <c r="P28" s="207"/>
      <c r="Q28" s="215">
        <v>24</v>
      </c>
      <c r="R28" s="216"/>
      <c r="S28" s="216"/>
      <c r="T28" s="217"/>
      <c r="U28" s="207"/>
      <c r="V28" s="215">
        <v>24</v>
      </c>
      <c r="W28" s="252">
        <v>45</v>
      </c>
      <c r="X28" s="252" t="s">
        <v>352</v>
      </c>
      <c r="Y28" s="253" t="s">
        <v>353</v>
      </c>
    </row>
    <row r="29" spans="2:25" ht="15" customHeight="1">
      <c r="B29" s="215">
        <v>25</v>
      </c>
      <c r="C29" s="252"/>
      <c r="D29" s="252"/>
      <c r="E29" s="253"/>
      <c r="F29" s="207"/>
      <c r="G29" s="215">
        <v>25</v>
      </c>
      <c r="H29" s="254">
        <v>99</v>
      </c>
      <c r="I29" s="254" t="s">
        <v>280</v>
      </c>
      <c r="J29" s="254" t="s">
        <v>281</v>
      </c>
      <c r="K29" s="207"/>
      <c r="L29" s="215">
        <v>25</v>
      </c>
      <c r="M29" s="216"/>
      <c r="N29" s="216"/>
      <c r="O29" s="217"/>
      <c r="P29" s="207"/>
      <c r="Q29" s="215">
        <v>25</v>
      </c>
      <c r="R29" s="216"/>
      <c r="S29" s="216"/>
      <c r="T29" s="217"/>
      <c r="U29" s="207"/>
      <c r="V29" s="215">
        <v>25</v>
      </c>
      <c r="W29" s="252"/>
      <c r="X29" s="252"/>
      <c r="Y29" s="253"/>
    </row>
    <row r="30" spans="2:25" ht="15" customHeight="1">
      <c r="B30" s="215">
        <v>26</v>
      </c>
      <c r="C30" s="252"/>
      <c r="D30" s="252"/>
      <c r="E30" s="253"/>
      <c r="F30" s="207"/>
      <c r="G30" s="215">
        <v>26</v>
      </c>
      <c r="H30" s="216">
        <v>10</v>
      </c>
      <c r="I30" s="216" t="s">
        <v>341</v>
      </c>
      <c r="J30" s="217" t="s">
        <v>342</v>
      </c>
      <c r="K30" s="207"/>
      <c r="L30" s="215">
        <v>26</v>
      </c>
      <c r="M30" s="216"/>
      <c r="N30" s="216"/>
      <c r="O30" s="217"/>
      <c r="P30" s="207"/>
      <c r="Q30" s="215">
        <v>26</v>
      </c>
      <c r="R30" s="216"/>
      <c r="S30" s="216"/>
      <c r="T30" s="217"/>
      <c r="U30" s="207"/>
      <c r="V30" s="215">
        <v>26</v>
      </c>
      <c r="W30" s="252"/>
      <c r="X30" s="252"/>
      <c r="Y30" s="253"/>
    </row>
    <row r="31" spans="2:25" ht="15" customHeight="1">
      <c r="B31" s="215">
        <v>27</v>
      </c>
      <c r="C31" s="216"/>
      <c r="D31" s="216"/>
      <c r="E31" s="217"/>
      <c r="F31" s="207"/>
      <c r="G31" s="265">
        <v>27</v>
      </c>
      <c r="H31" s="266">
        <v>33</v>
      </c>
      <c r="I31" s="266" t="s">
        <v>346</v>
      </c>
      <c r="J31" s="267" t="s">
        <v>347</v>
      </c>
      <c r="K31" s="207"/>
      <c r="L31" s="215">
        <v>27</v>
      </c>
      <c r="M31" s="216"/>
      <c r="N31" s="216"/>
      <c r="O31" s="217"/>
      <c r="P31" s="207"/>
      <c r="Q31" s="215">
        <v>27</v>
      </c>
      <c r="R31" s="216"/>
      <c r="S31" s="216"/>
      <c r="T31" s="217"/>
      <c r="U31" s="207"/>
      <c r="V31" s="215">
        <v>27</v>
      </c>
      <c r="W31" s="216"/>
      <c r="X31" s="216"/>
      <c r="Y31" s="217"/>
    </row>
    <row r="32" spans="2:25" ht="15" customHeight="1">
      <c r="B32" s="215">
        <v>28</v>
      </c>
      <c r="C32" s="216"/>
      <c r="D32" s="216"/>
      <c r="E32" s="217"/>
      <c r="F32" s="207"/>
      <c r="G32" s="215">
        <v>28</v>
      </c>
      <c r="H32" s="216"/>
      <c r="I32" s="216"/>
      <c r="J32" s="217"/>
      <c r="K32" s="207"/>
      <c r="L32" s="215">
        <v>28</v>
      </c>
      <c r="M32" s="216"/>
      <c r="N32" s="216"/>
      <c r="O32" s="217"/>
      <c r="P32" s="207"/>
      <c r="Q32" s="215">
        <v>28</v>
      </c>
      <c r="R32" s="216"/>
      <c r="S32" s="216"/>
      <c r="T32" s="217"/>
      <c r="U32" s="207"/>
      <c r="V32" s="215">
        <v>28</v>
      </c>
      <c r="W32" s="216"/>
      <c r="X32" s="216"/>
      <c r="Y32" s="217"/>
    </row>
    <row r="33" spans="2:25" ht="15" customHeight="1">
      <c r="B33" s="215">
        <v>29</v>
      </c>
      <c r="C33" s="216"/>
      <c r="D33" s="216"/>
      <c r="E33" s="217"/>
      <c r="F33" s="207"/>
      <c r="G33" s="215">
        <v>29</v>
      </c>
      <c r="H33" s="216"/>
      <c r="I33" s="216"/>
      <c r="J33" s="217"/>
      <c r="K33" s="207"/>
      <c r="L33" s="215">
        <v>29</v>
      </c>
      <c r="M33" s="216"/>
      <c r="N33" s="216"/>
      <c r="O33" s="217"/>
      <c r="P33" s="207"/>
      <c r="Q33" s="215">
        <v>29</v>
      </c>
      <c r="R33" s="216"/>
      <c r="S33" s="216"/>
      <c r="T33" s="217"/>
      <c r="U33" s="207"/>
      <c r="V33" s="215">
        <v>29</v>
      </c>
      <c r="W33" s="216"/>
      <c r="X33" s="216"/>
      <c r="Y33" s="217"/>
    </row>
    <row r="34" spans="2:25" ht="15" customHeight="1" thickBot="1">
      <c r="B34" s="218">
        <v>30</v>
      </c>
      <c r="C34" s="448" t="s">
        <v>343</v>
      </c>
      <c r="D34" s="449"/>
      <c r="E34" s="450"/>
      <c r="F34" s="207"/>
      <c r="G34" s="218">
        <v>30</v>
      </c>
      <c r="H34" s="448" t="s">
        <v>348</v>
      </c>
      <c r="I34" s="449"/>
      <c r="J34" s="450"/>
      <c r="K34" s="207"/>
      <c r="L34" s="218">
        <v>30</v>
      </c>
      <c r="M34" s="448" t="s">
        <v>343</v>
      </c>
      <c r="N34" s="449"/>
      <c r="O34" s="450"/>
      <c r="P34" s="207"/>
      <c r="Q34" s="218">
        <v>30</v>
      </c>
      <c r="R34" s="448" t="s">
        <v>348</v>
      </c>
      <c r="S34" s="449"/>
      <c r="T34" s="450"/>
      <c r="U34" s="207"/>
      <c r="V34" s="218">
        <v>30</v>
      </c>
      <c r="W34" s="448" t="s">
        <v>354</v>
      </c>
      <c r="X34" s="449"/>
      <c r="Y34" s="450"/>
    </row>
    <row r="36" spans="2:25">
      <c r="D36" s="219"/>
    </row>
    <row r="37" spans="2:25">
      <c r="D37" s="220"/>
    </row>
    <row r="38" spans="2:25">
      <c r="D38" s="220"/>
    </row>
    <row r="39" spans="2:25">
      <c r="D39" s="220"/>
    </row>
    <row r="40" spans="2:25">
      <c r="B40"/>
      <c r="C40"/>
      <c r="D40" s="220"/>
      <c r="E40"/>
    </row>
    <row r="41" spans="2:25">
      <c r="B41"/>
      <c r="C41"/>
      <c r="D41" s="220"/>
      <c r="E41"/>
    </row>
    <row r="42" spans="2:25">
      <c r="B42"/>
      <c r="C42"/>
      <c r="D42" s="220"/>
      <c r="E42"/>
    </row>
    <row r="43" spans="2:25">
      <c r="B43"/>
      <c r="C43"/>
      <c r="D43" s="220"/>
      <c r="E43"/>
    </row>
    <row r="44" spans="2:25">
      <c r="B44"/>
      <c r="C44"/>
      <c r="D44" s="220"/>
      <c r="E44"/>
    </row>
    <row r="45" spans="2:25">
      <c r="B45"/>
      <c r="C45"/>
      <c r="D45" s="220"/>
      <c r="E45"/>
    </row>
    <row r="46" spans="2:25">
      <c r="B46"/>
      <c r="C46"/>
      <c r="D46" s="220"/>
      <c r="E46"/>
    </row>
    <row r="47" spans="2:25">
      <c r="B47"/>
      <c r="C47"/>
      <c r="D47" s="220"/>
      <c r="E47"/>
    </row>
    <row r="48" spans="2:25">
      <c r="B48"/>
      <c r="C48"/>
      <c r="D48" s="220"/>
      <c r="E48"/>
    </row>
    <row r="49" spans="2:5">
      <c r="B49"/>
      <c r="C49"/>
      <c r="D49" s="220"/>
      <c r="E49"/>
    </row>
    <row r="50" spans="2:5">
      <c r="B50"/>
      <c r="C50"/>
      <c r="D50" s="220"/>
      <c r="E50"/>
    </row>
    <row r="51" spans="2:5">
      <c r="B51"/>
      <c r="C51"/>
      <c r="D51" s="220"/>
      <c r="E51"/>
    </row>
    <row r="52" spans="2:5">
      <c r="B52"/>
      <c r="C52"/>
      <c r="D52" s="220"/>
      <c r="E52"/>
    </row>
    <row r="53" spans="2:5">
      <c r="B53"/>
      <c r="C53"/>
      <c r="D53" s="220"/>
      <c r="E53"/>
    </row>
  </sheetData>
  <mergeCells count="10">
    <mergeCell ref="H34:J34"/>
    <mergeCell ref="C34:E34"/>
    <mergeCell ref="M34:O34"/>
    <mergeCell ref="R34:T34"/>
    <mergeCell ref="W34:Y34"/>
    <mergeCell ref="C2:E2"/>
    <mergeCell ref="H2:J2"/>
    <mergeCell ref="M2:O2"/>
    <mergeCell ref="R2:T2"/>
    <mergeCell ref="W2:Y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Z45"/>
  <sheetViews>
    <sheetView showGridLines="0" tabSelected="1" workbookViewId="0"/>
  </sheetViews>
  <sheetFormatPr defaultRowHeight="15"/>
  <cols>
    <col min="1" max="1" width="1.85546875"/>
    <col min="2" max="13" width="0" hidden="1"/>
    <col min="14" max="14" width="1"/>
    <col min="15" max="15" width="12.28515625"/>
    <col min="16" max="16" width="25.42578125"/>
    <col min="17" max="20" width="6"/>
    <col min="21" max="21" width="8.42578125"/>
    <col min="22" max="22" width="6.140625"/>
    <col min="23" max="23" width="10.7109375"/>
    <col min="24" max="24" width="12.85546875" customWidth="1"/>
    <col min="25" max="25" width="6.5703125"/>
    <col min="26" max="26" width="8.85546875" customWidth="1"/>
    <col min="27" max="27" width="4.7109375" bestFit="1" customWidth="1"/>
    <col min="28" max="28" width="8.7109375" style="1" bestFit="1" customWidth="1"/>
    <col min="29" max="63" width="8.7109375" bestFit="1" customWidth="1"/>
    <col min="64" max="948" width="8.5703125"/>
  </cols>
  <sheetData>
    <row r="2" spans="2:52" ht="17.25" hidden="1" customHeight="1" thickBot="1">
      <c r="B2" s="458"/>
      <c r="C2" s="458"/>
      <c r="D2" s="459" t="s">
        <v>61</v>
      </c>
      <c r="E2" s="459"/>
      <c r="F2" s="460" t="s">
        <v>62</v>
      </c>
      <c r="G2" s="460"/>
      <c r="H2" s="461" t="s">
        <v>63</v>
      </c>
      <c r="O2" s="454" t="s">
        <v>159</v>
      </c>
      <c r="P2" s="455"/>
      <c r="Q2" s="455"/>
      <c r="R2" s="455"/>
      <c r="S2" s="455"/>
      <c r="T2" s="455"/>
      <c r="U2" s="455"/>
      <c r="V2" s="455"/>
      <c r="W2" s="455"/>
      <c r="X2" s="455"/>
      <c r="Y2" s="455"/>
    </row>
    <row r="3" spans="2:52" ht="17.25" hidden="1" customHeight="1" thickBot="1">
      <c r="B3" s="458"/>
      <c r="C3" s="458"/>
      <c r="D3" s="11" t="s">
        <v>56</v>
      </c>
      <c r="E3" s="12" t="s">
        <v>55</v>
      </c>
      <c r="F3" s="13" t="s">
        <v>56</v>
      </c>
      <c r="G3" s="12" t="s">
        <v>55</v>
      </c>
      <c r="H3" s="461"/>
      <c r="I3" s="14" t="s">
        <v>0</v>
      </c>
      <c r="J3" s="15" t="s">
        <v>1</v>
      </c>
      <c r="K3" s="16" t="s">
        <v>2</v>
      </c>
      <c r="L3" s="15" t="s">
        <v>3</v>
      </c>
      <c r="M3" s="17" t="s">
        <v>4</v>
      </c>
      <c r="N3" s="18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AB3" s="50">
        <v>1</v>
      </c>
      <c r="AC3" s="50">
        <v>2</v>
      </c>
      <c r="AD3" s="50">
        <v>3</v>
      </c>
      <c r="AE3" s="50">
        <v>4</v>
      </c>
      <c r="AF3" s="50">
        <v>5</v>
      </c>
      <c r="AG3" s="50">
        <v>6</v>
      </c>
      <c r="AH3" s="50">
        <v>7</v>
      </c>
      <c r="AI3" s="50">
        <v>8</v>
      </c>
      <c r="AJ3" s="50">
        <v>9</v>
      </c>
      <c r="AK3" s="50">
        <v>10</v>
      </c>
      <c r="AL3" s="50">
        <v>11</v>
      </c>
      <c r="AM3" s="50">
        <v>12</v>
      </c>
      <c r="AN3" s="50">
        <v>13</v>
      </c>
      <c r="AO3" s="50">
        <v>12</v>
      </c>
      <c r="AP3" s="50">
        <v>13</v>
      </c>
      <c r="AQ3" s="50">
        <v>14</v>
      </c>
      <c r="AR3" s="50">
        <v>16</v>
      </c>
      <c r="AS3" s="50">
        <v>17</v>
      </c>
      <c r="AT3" s="50">
        <v>18</v>
      </c>
      <c r="AU3" s="50">
        <v>19</v>
      </c>
      <c r="AV3" s="50">
        <v>23</v>
      </c>
      <c r="AW3" s="50">
        <v>25</v>
      </c>
      <c r="AX3" s="50">
        <v>26</v>
      </c>
      <c r="AY3" s="50">
        <v>27</v>
      </c>
    </row>
    <row r="4" spans="2:52" ht="17.25" hidden="1" customHeight="1" thickBot="1">
      <c r="B4" s="19"/>
      <c r="C4" s="20"/>
      <c r="D4" s="21"/>
      <c r="E4" s="22"/>
      <c r="F4" s="23"/>
      <c r="G4" s="22"/>
      <c r="H4" s="24"/>
      <c r="I4" s="25"/>
      <c r="J4" s="26"/>
      <c r="K4" s="27"/>
      <c r="L4" s="25"/>
      <c r="M4" s="28"/>
      <c r="N4" s="18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AB4" s="198">
        <v>43204</v>
      </c>
      <c r="AC4" s="198">
        <v>43211</v>
      </c>
      <c r="AD4" s="198">
        <v>43218</v>
      </c>
      <c r="AE4" s="198">
        <v>43225</v>
      </c>
      <c r="AF4" s="198">
        <v>43232</v>
      </c>
      <c r="AG4" s="198">
        <v>43239</v>
      </c>
      <c r="AH4" s="198">
        <v>43246</v>
      </c>
      <c r="AI4" s="198">
        <v>43253</v>
      </c>
      <c r="AJ4" s="198">
        <v>43260</v>
      </c>
      <c r="AK4" s="198">
        <v>43267</v>
      </c>
      <c r="AL4" s="198">
        <v>43267</v>
      </c>
      <c r="AM4" s="198">
        <v>43274</v>
      </c>
      <c r="AN4" s="198">
        <v>43274</v>
      </c>
      <c r="AO4" s="198">
        <v>43281</v>
      </c>
      <c r="AP4" s="198">
        <v>43288</v>
      </c>
      <c r="AQ4" s="198">
        <v>43295</v>
      </c>
      <c r="AR4" s="198">
        <v>43309</v>
      </c>
      <c r="AS4" s="198">
        <v>43316</v>
      </c>
      <c r="AT4" s="198">
        <v>43323</v>
      </c>
      <c r="AU4" s="198">
        <v>43330</v>
      </c>
      <c r="AV4" s="198">
        <v>43358</v>
      </c>
      <c r="AW4" s="198">
        <v>43372</v>
      </c>
      <c r="AX4" s="198">
        <v>43379</v>
      </c>
      <c r="AY4" s="198">
        <v>43386</v>
      </c>
    </row>
    <row r="5" spans="2:52" ht="17.25" hidden="1" customHeight="1" thickBot="1">
      <c r="B5" s="19"/>
      <c r="C5" s="20"/>
      <c r="D5" s="21"/>
      <c r="E5" s="22"/>
      <c r="F5" s="23"/>
      <c r="G5" s="22"/>
      <c r="H5" s="24"/>
      <c r="I5" s="25"/>
      <c r="J5" s="26"/>
      <c r="K5" s="27"/>
      <c r="L5" s="25"/>
      <c r="M5" s="28"/>
      <c r="N5" s="18"/>
      <c r="O5" s="15" t="s">
        <v>64</v>
      </c>
      <c r="P5" s="14" t="s">
        <v>65</v>
      </c>
      <c r="Q5" s="15" t="s">
        <v>66</v>
      </c>
      <c r="R5" s="16" t="s">
        <v>67</v>
      </c>
      <c r="S5" s="14" t="s">
        <v>68</v>
      </c>
      <c r="T5" s="15" t="s">
        <v>69</v>
      </c>
      <c r="U5" s="15" t="s">
        <v>70</v>
      </c>
      <c r="V5" s="29" t="s">
        <v>71</v>
      </c>
      <c r="W5" s="30" t="s">
        <v>72</v>
      </c>
      <c r="X5" s="15" t="s">
        <v>73</v>
      </c>
      <c r="Y5" s="15" t="s">
        <v>74</v>
      </c>
      <c r="AB5" s="50" t="s">
        <v>157</v>
      </c>
      <c r="AC5" s="50" t="s">
        <v>157</v>
      </c>
      <c r="AD5" s="50" t="s">
        <v>157</v>
      </c>
      <c r="AE5" s="50" t="s">
        <v>157</v>
      </c>
      <c r="AF5" s="50" t="s">
        <v>157</v>
      </c>
      <c r="AG5" s="50" t="s">
        <v>157</v>
      </c>
      <c r="AH5" s="50" t="s">
        <v>157</v>
      </c>
      <c r="AI5" s="50" t="s">
        <v>157</v>
      </c>
      <c r="AJ5" s="50" t="s">
        <v>157</v>
      </c>
      <c r="AK5" s="50" t="s">
        <v>157</v>
      </c>
      <c r="AL5" s="50" t="s">
        <v>157</v>
      </c>
      <c r="AM5" s="50" t="s">
        <v>157</v>
      </c>
      <c r="AN5" s="50"/>
      <c r="AO5" s="50" t="s">
        <v>157</v>
      </c>
      <c r="AP5" s="50" t="s">
        <v>157</v>
      </c>
      <c r="AQ5" s="50" t="s">
        <v>157</v>
      </c>
      <c r="AR5" s="50" t="s">
        <v>157</v>
      </c>
      <c r="AS5" s="50" t="s">
        <v>157</v>
      </c>
      <c r="AT5" s="50" t="s">
        <v>157</v>
      </c>
      <c r="AU5" s="50" t="s">
        <v>157</v>
      </c>
      <c r="AV5" s="50" t="s">
        <v>157</v>
      </c>
      <c r="AW5" s="50" t="s">
        <v>157</v>
      </c>
      <c r="AX5" s="50" t="s">
        <v>157</v>
      </c>
      <c r="AY5" s="50" t="s">
        <v>157</v>
      </c>
      <c r="AZ5" s="1"/>
    </row>
    <row r="6" spans="2:52" ht="18.75" hidden="1">
      <c r="B6" s="31">
        <v>4</v>
      </c>
      <c r="C6" s="32">
        <v>42133</v>
      </c>
      <c r="D6" s="33" t="s">
        <v>2</v>
      </c>
      <c r="E6" s="34" t="s">
        <v>1</v>
      </c>
      <c r="F6" s="33" t="s">
        <v>3</v>
      </c>
      <c r="G6" s="34" t="s">
        <v>0</v>
      </c>
      <c r="H6" s="34" t="s">
        <v>4</v>
      </c>
      <c r="I6" s="35" t="s">
        <v>67</v>
      </c>
      <c r="J6" s="35" t="s">
        <v>67</v>
      </c>
      <c r="K6" s="36" t="s">
        <v>68</v>
      </c>
      <c r="L6" s="37" t="s">
        <v>68</v>
      </c>
      <c r="M6" s="38" t="s">
        <v>75</v>
      </c>
      <c r="N6" s="18"/>
      <c r="O6" s="39">
        <v>1</v>
      </c>
      <c r="P6" s="40" t="s">
        <v>78</v>
      </c>
      <c r="Q6" s="41">
        <f>+R6+S6+T6</f>
        <v>7</v>
      </c>
      <c r="R6" s="42">
        <v>5</v>
      </c>
      <c r="S6" s="43">
        <v>2</v>
      </c>
      <c r="T6" s="44">
        <v>0</v>
      </c>
      <c r="U6" s="45">
        <f>(R6+(T6*0.5))/Q6</f>
        <v>0.7142857142857143</v>
      </c>
      <c r="V6" s="46">
        <f>+(R6*3)+(T6*1)</f>
        <v>15</v>
      </c>
      <c r="W6" s="47" t="s">
        <v>75</v>
      </c>
      <c r="X6" s="48" t="s">
        <v>218</v>
      </c>
      <c r="Y6" s="49" t="s">
        <v>161</v>
      </c>
      <c r="AA6" t="s">
        <v>1</v>
      </c>
      <c r="AB6" s="232" t="s">
        <v>156</v>
      </c>
      <c r="AC6" s="50" t="s">
        <v>161</v>
      </c>
      <c r="AD6" s="50" t="s">
        <v>220</v>
      </c>
      <c r="AE6" s="203"/>
      <c r="AF6" s="204"/>
      <c r="AG6" s="204"/>
      <c r="AH6" s="50" t="s">
        <v>165</v>
      </c>
      <c r="AI6" s="50" t="s">
        <v>167</v>
      </c>
      <c r="AJ6" s="203"/>
      <c r="AK6" s="50"/>
      <c r="AL6" s="50"/>
      <c r="AM6" s="50"/>
      <c r="AN6" s="50"/>
      <c r="AO6" s="50"/>
      <c r="AP6" s="50"/>
      <c r="AQ6" s="203"/>
      <c r="AR6" s="50"/>
      <c r="AS6" s="50"/>
      <c r="AT6" s="50"/>
      <c r="AU6" s="203"/>
      <c r="AV6" s="50"/>
      <c r="AW6" s="50"/>
      <c r="AX6" s="50"/>
      <c r="AY6" s="50"/>
      <c r="AZ6" s="1"/>
    </row>
    <row r="7" spans="2:52" ht="18.75" hidden="1">
      <c r="B7" s="31">
        <v>5</v>
      </c>
      <c r="C7" s="32">
        <v>42140</v>
      </c>
      <c r="D7" s="33" t="s">
        <v>1</v>
      </c>
      <c r="E7" s="34" t="s">
        <v>3</v>
      </c>
      <c r="F7" s="33" t="s">
        <v>4</v>
      </c>
      <c r="G7" s="34" t="s">
        <v>2</v>
      </c>
      <c r="H7" s="34" t="s">
        <v>0</v>
      </c>
      <c r="I7" s="38" t="s">
        <v>75</v>
      </c>
      <c r="J7" s="35" t="s">
        <v>67</v>
      </c>
      <c r="K7" s="36" t="s">
        <v>68</v>
      </c>
      <c r="L7" s="37" t="s">
        <v>68</v>
      </c>
      <c r="M7" s="35" t="s">
        <v>67</v>
      </c>
      <c r="N7" s="51"/>
      <c r="O7" s="52">
        <v>2</v>
      </c>
      <c r="P7" s="53" t="s">
        <v>158</v>
      </c>
      <c r="Q7" s="54">
        <f>+R7+S7+T7</f>
        <v>7</v>
      </c>
      <c r="R7" s="55">
        <v>6</v>
      </c>
      <c r="S7" s="56">
        <v>1</v>
      </c>
      <c r="T7" s="57">
        <v>0</v>
      </c>
      <c r="U7" s="58">
        <f>(R7+(T7*0.5))/Q7</f>
        <v>0.8571428571428571</v>
      </c>
      <c r="V7" s="59">
        <f>+(R7*3)+(T7*1)</f>
        <v>18</v>
      </c>
      <c r="W7" s="60">
        <f>((R6-R7)+(S7-S6))/2</f>
        <v>-1</v>
      </c>
      <c r="X7" s="61" t="s">
        <v>218</v>
      </c>
      <c r="Y7" s="57" t="s">
        <v>167</v>
      </c>
      <c r="AA7" t="s">
        <v>2</v>
      </c>
      <c r="AB7" s="232" t="s">
        <v>156</v>
      </c>
      <c r="AC7" s="232" t="s">
        <v>163</v>
      </c>
      <c r="AD7" s="50" t="s">
        <v>161</v>
      </c>
      <c r="AE7" s="50" t="s">
        <v>220</v>
      </c>
      <c r="AF7" s="204"/>
      <c r="AG7" s="204"/>
      <c r="AH7" s="50" t="s">
        <v>160</v>
      </c>
      <c r="AI7" s="50" t="s">
        <v>165</v>
      </c>
      <c r="AJ7" s="50" t="s">
        <v>221</v>
      </c>
      <c r="AK7" s="203"/>
      <c r="AL7" s="203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203"/>
      <c r="AX7" s="50"/>
      <c r="AY7" s="50"/>
      <c r="AZ7" s="1"/>
    </row>
    <row r="8" spans="2:52" ht="18.75" hidden="1">
      <c r="B8" s="31">
        <v>6</v>
      </c>
      <c r="C8" s="32">
        <v>42147</v>
      </c>
      <c r="D8" s="33" t="s">
        <v>3</v>
      </c>
      <c r="E8" s="34" t="s">
        <v>4</v>
      </c>
      <c r="F8" s="33" t="s">
        <v>0</v>
      </c>
      <c r="G8" s="34" t="s">
        <v>1</v>
      </c>
      <c r="H8" s="34" t="s">
        <v>2</v>
      </c>
      <c r="I8" s="35" t="s">
        <v>68</v>
      </c>
      <c r="J8" s="35" t="s">
        <v>67</v>
      </c>
      <c r="K8" s="38" t="s">
        <v>75</v>
      </c>
      <c r="L8" s="37" t="s">
        <v>68</v>
      </c>
      <c r="M8" s="35" t="s">
        <v>67</v>
      </c>
      <c r="N8" s="51"/>
      <c r="O8" s="62">
        <v>3</v>
      </c>
      <c r="P8" s="63" t="s">
        <v>76</v>
      </c>
      <c r="Q8" s="54">
        <f>+R8+S8+T8</f>
        <v>7</v>
      </c>
      <c r="R8" s="64">
        <v>4</v>
      </c>
      <c r="S8" s="65">
        <v>3</v>
      </c>
      <c r="T8" s="66">
        <v>0</v>
      </c>
      <c r="U8" s="199">
        <f>(R8+(T8*0.5))/Q8</f>
        <v>0.5714285714285714</v>
      </c>
      <c r="V8" s="59">
        <f>+(R8*3)+(T8*1)</f>
        <v>12</v>
      </c>
      <c r="W8" s="67">
        <f>((R6-R8)+(S8-S6))/2</f>
        <v>1</v>
      </c>
      <c r="X8" s="68" t="s">
        <v>166</v>
      </c>
      <c r="Y8" s="66" t="s">
        <v>220</v>
      </c>
      <c r="AA8" t="s">
        <v>3</v>
      </c>
      <c r="AB8" s="203"/>
      <c r="AC8" s="232" t="s">
        <v>156</v>
      </c>
      <c r="AD8" s="50" t="s">
        <v>167</v>
      </c>
      <c r="AE8" s="50" t="s">
        <v>160</v>
      </c>
      <c r="AF8" s="205"/>
      <c r="AG8" s="204"/>
      <c r="AH8" s="197" t="s">
        <v>161</v>
      </c>
      <c r="AI8" s="197" t="s">
        <v>217</v>
      </c>
      <c r="AJ8" s="197" t="s">
        <v>164</v>
      </c>
      <c r="AK8" s="197"/>
      <c r="AL8" s="197"/>
      <c r="AM8" s="203"/>
      <c r="AN8" s="203"/>
      <c r="AO8" s="197"/>
      <c r="AP8" s="197"/>
      <c r="AQ8" s="197"/>
      <c r="AR8" s="203"/>
      <c r="AS8" s="197"/>
      <c r="AT8" s="197"/>
      <c r="AU8" s="197"/>
      <c r="AV8" s="197"/>
      <c r="AW8" s="197"/>
      <c r="AX8" s="197"/>
      <c r="AY8" s="197"/>
      <c r="AZ8" s="1"/>
    </row>
    <row r="9" spans="2:52" ht="18.75" hidden="1">
      <c r="B9" s="31">
        <v>7</v>
      </c>
      <c r="C9" s="32">
        <v>42154</v>
      </c>
      <c r="D9" s="33" t="s">
        <v>4</v>
      </c>
      <c r="E9" s="34" t="s">
        <v>0</v>
      </c>
      <c r="F9" s="33" t="s">
        <v>2</v>
      </c>
      <c r="G9" s="34" t="s">
        <v>3</v>
      </c>
      <c r="H9" s="34" t="s">
        <v>1</v>
      </c>
      <c r="I9" s="35" t="s">
        <v>68</v>
      </c>
      <c r="J9" s="38" t="s">
        <v>75</v>
      </c>
      <c r="K9" s="36" t="s">
        <v>68</v>
      </c>
      <c r="L9" s="37" t="s">
        <v>67</v>
      </c>
      <c r="M9" s="35" t="s">
        <v>67</v>
      </c>
      <c r="N9" s="51"/>
      <c r="O9" s="52">
        <v>4</v>
      </c>
      <c r="P9" s="53" t="s">
        <v>77</v>
      </c>
      <c r="Q9" s="54">
        <f t="shared" ref="Q9:Q10" si="0">+R9+S9+T9</f>
        <v>8</v>
      </c>
      <c r="R9" s="69">
        <v>2</v>
      </c>
      <c r="S9" s="56">
        <v>6</v>
      </c>
      <c r="T9" s="57">
        <v>0</v>
      </c>
      <c r="U9" s="58">
        <f>(R9+(T9*0.5))/Q9</f>
        <v>0.25</v>
      </c>
      <c r="V9" s="59">
        <f>+(R9*3)+(T9*1)</f>
        <v>6</v>
      </c>
      <c r="W9" s="60">
        <f>((R6-R9)+(S9-S6))/2</f>
        <v>3.5</v>
      </c>
      <c r="X9" s="61" t="s">
        <v>222</v>
      </c>
      <c r="Y9" s="57" t="s">
        <v>160</v>
      </c>
      <c r="AA9" t="s">
        <v>0</v>
      </c>
      <c r="AB9" s="50" t="s">
        <v>167</v>
      </c>
      <c r="AC9" s="50" t="s">
        <v>160</v>
      </c>
      <c r="AD9" s="203"/>
      <c r="AE9" s="50" t="s">
        <v>217</v>
      </c>
      <c r="AF9" s="204"/>
      <c r="AG9" s="204"/>
      <c r="AH9" s="50" t="s">
        <v>164</v>
      </c>
      <c r="AI9" s="203"/>
      <c r="AJ9" s="50" t="s">
        <v>73</v>
      </c>
      <c r="AK9" s="50"/>
      <c r="AL9" s="50"/>
      <c r="AM9" s="50"/>
      <c r="AN9" s="50"/>
      <c r="AO9" s="50"/>
      <c r="AP9" s="203"/>
      <c r="AQ9" s="50"/>
      <c r="AR9" s="50"/>
      <c r="AS9" s="50"/>
      <c r="AT9" s="203"/>
      <c r="AU9" s="50"/>
      <c r="AV9" s="203"/>
      <c r="AW9" s="50"/>
      <c r="AX9" s="50"/>
      <c r="AY9" s="50"/>
      <c r="AZ9" s="1"/>
    </row>
    <row r="10" spans="2:52" ht="19.5" hidden="1" thickBot="1">
      <c r="B10" s="31">
        <v>9</v>
      </c>
      <c r="C10" s="32">
        <v>42168</v>
      </c>
      <c r="D10" s="70" t="s">
        <v>2</v>
      </c>
      <c r="E10" s="71" t="s">
        <v>1</v>
      </c>
      <c r="F10" s="70" t="s">
        <v>3</v>
      </c>
      <c r="G10" s="71" t="s">
        <v>0</v>
      </c>
      <c r="H10" s="72" t="s">
        <v>4</v>
      </c>
      <c r="I10" s="73" t="s">
        <v>68</v>
      </c>
      <c r="J10" s="73" t="s">
        <v>67</v>
      </c>
      <c r="K10" s="74" t="s">
        <v>68</v>
      </c>
      <c r="L10" s="75" t="s">
        <v>67</v>
      </c>
      <c r="M10" s="76" t="s">
        <v>75</v>
      </c>
      <c r="N10" s="18"/>
      <c r="O10" s="77">
        <v>5</v>
      </c>
      <c r="P10" s="78" t="s">
        <v>162</v>
      </c>
      <c r="Q10" s="196">
        <f t="shared" si="0"/>
        <v>7</v>
      </c>
      <c r="R10" s="79">
        <v>1</v>
      </c>
      <c r="S10" s="80">
        <v>6</v>
      </c>
      <c r="T10" s="81">
        <v>0</v>
      </c>
      <c r="U10" s="82">
        <v>0</v>
      </c>
      <c r="V10" s="83">
        <f>+(R10*3)+(T10*1)</f>
        <v>3</v>
      </c>
      <c r="W10" s="84">
        <f>((R6-R10)+(S10-S6))/2</f>
        <v>4</v>
      </c>
      <c r="X10" s="85" t="s">
        <v>219</v>
      </c>
      <c r="Y10" s="81" t="s">
        <v>73</v>
      </c>
      <c r="AA10" t="s">
        <v>4</v>
      </c>
      <c r="AB10" s="50" t="s">
        <v>167</v>
      </c>
      <c r="AC10" s="203"/>
      <c r="AD10" s="50" t="s">
        <v>160</v>
      </c>
      <c r="AE10" s="50" t="s">
        <v>156</v>
      </c>
      <c r="AF10" s="204"/>
      <c r="AG10" s="204"/>
      <c r="AH10" s="203"/>
      <c r="AI10" s="50" t="s">
        <v>161</v>
      </c>
      <c r="AJ10" s="50" t="s">
        <v>220</v>
      </c>
      <c r="AK10" s="50"/>
      <c r="AL10" s="50"/>
      <c r="AM10" s="50"/>
      <c r="AN10" s="50"/>
      <c r="AO10" s="203"/>
      <c r="AP10" s="50"/>
      <c r="AQ10" s="50"/>
      <c r="AR10" s="50"/>
      <c r="AS10" s="203"/>
      <c r="AT10" s="50"/>
      <c r="AU10" s="50"/>
      <c r="AV10" s="50"/>
      <c r="AW10" s="50"/>
      <c r="AX10" s="50"/>
      <c r="AY10" s="50"/>
      <c r="AZ10" s="1"/>
    </row>
    <row r="11" spans="2:52" ht="19.5" hidden="1" thickBot="1">
      <c r="B11" s="31">
        <v>19</v>
      </c>
      <c r="C11" s="32">
        <v>42238</v>
      </c>
      <c r="D11" s="71" t="s">
        <v>2</v>
      </c>
      <c r="E11" s="71" t="s">
        <v>0</v>
      </c>
      <c r="F11" s="86" t="s">
        <v>4</v>
      </c>
      <c r="G11" s="71" t="s">
        <v>1</v>
      </c>
      <c r="H11" s="87" t="s">
        <v>3</v>
      </c>
      <c r="I11" s="37" t="s">
        <v>68</v>
      </c>
      <c r="J11" s="88" t="s">
        <v>68</v>
      </c>
      <c r="K11" s="36" t="s">
        <v>67</v>
      </c>
      <c r="L11" s="89" t="s">
        <v>75</v>
      </c>
      <c r="M11" s="90" t="s">
        <v>67</v>
      </c>
      <c r="N11" s="51"/>
      <c r="O11" s="18"/>
      <c r="P11" s="18"/>
      <c r="Q11" s="51"/>
      <c r="R11" s="51"/>
      <c r="S11" s="51"/>
      <c r="T11" s="51"/>
      <c r="U11" s="91"/>
      <c r="V11" s="18"/>
      <c r="W11" s="92"/>
      <c r="X11" s="93"/>
      <c r="Y11" s="51"/>
      <c r="AZ11" s="1"/>
    </row>
    <row r="12" spans="2:52" ht="18.75" hidden="1" customHeight="1" thickBot="1">
      <c r="B12" s="31">
        <v>20</v>
      </c>
      <c r="C12" s="32">
        <v>42245</v>
      </c>
      <c r="D12" s="94" t="s">
        <v>1</v>
      </c>
      <c r="E12" s="94" t="s">
        <v>2</v>
      </c>
      <c r="F12" s="95" t="s">
        <v>0</v>
      </c>
      <c r="G12" s="94" t="s">
        <v>3</v>
      </c>
      <c r="H12" s="96" t="s">
        <v>4</v>
      </c>
      <c r="I12" s="35" t="s">
        <v>67</v>
      </c>
      <c r="J12" s="90" t="s">
        <v>67</v>
      </c>
      <c r="K12" s="88" t="s">
        <v>68</v>
      </c>
      <c r="L12" s="88" t="s">
        <v>68</v>
      </c>
      <c r="M12" s="38" t="s">
        <v>75</v>
      </c>
      <c r="N12" s="18"/>
      <c r="O12" s="454" t="s">
        <v>356</v>
      </c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AZ12" s="1"/>
    </row>
    <row r="13" spans="2:52" ht="18.75" customHeight="1" thickBot="1">
      <c r="B13" s="31">
        <v>21</v>
      </c>
      <c r="C13" s="32">
        <v>42252</v>
      </c>
      <c r="D13" s="34" t="s">
        <v>4</v>
      </c>
      <c r="E13" s="34" t="s">
        <v>0</v>
      </c>
      <c r="F13" s="33" t="s">
        <v>2</v>
      </c>
      <c r="G13" s="34" t="s">
        <v>3</v>
      </c>
      <c r="H13" s="97" t="s">
        <v>1</v>
      </c>
      <c r="I13" s="88" t="s">
        <v>68</v>
      </c>
      <c r="J13" s="38" t="s">
        <v>75</v>
      </c>
      <c r="K13" s="90" t="s">
        <v>67</v>
      </c>
      <c r="L13" s="88" t="s">
        <v>68</v>
      </c>
      <c r="M13" s="90" t="s">
        <v>67</v>
      </c>
      <c r="N13" s="51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AZ13" s="1"/>
    </row>
    <row r="14" spans="2:52" ht="18.75" customHeight="1" thickBot="1">
      <c r="B14" s="31">
        <v>22</v>
      </c>
      <c r="C14" s="32">
        <v>42259</v>
      </c>
      <c r="D14" s="34" t="s">
        <v>0</v>
      </c>
      <c r="E14" s="34" t="s">
        <v>1</v>
      </c>
      <c r="F14" s="33" t="s">
        <v>3</v>
      </c>
      <c r="G14" s="34" t="s">
        <v>4</v>
      </c>
      <c r="H14" s="97" t="s">
        <v>2</v>
      </c>
      <c r="I14" s="88" t="s">
        <v>68</v>
      </c>
      <c r="J14" s="90" t="s">
        <v>67</v>
      </c>
      <c r="K14" s="98" t="s">
        <v>75</v>
      </c>
      <c r="L14" s="88" t="s">
        <v>68</v>
      </c>
      <c r="M14" s="90" t="s">
        <v>67</v>
      </c>
      <c r="N14" s="51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AG14" s="356"/>
      <c r="AH14" s="356"/>
      <c r="AI14" s="356"/>
      <c r="AJ14" s="356"/>
      <c r="AK14" s="356"/>
      <c r="AL14" s="356"/>
      <c r="AM14" s="356"/>
      <c r="AN14" s="356"/>
    </row>
    <row r="15" spans="2:52" ht="18.75" customHeight="1" thickBot="1">
      <c r="B15" s="31">
        <v>23</v>
      </c>
      <c r="C15" s="32">
        <v>42266</v>
      </c>
      <c r="D15" s="34" t="s">
        <v>3</v>
      </c>
      <c r="E15" s="34" t="s">
        <v>2</v>
      </c>
      <c r="F15" s="33" t="s">
        <v>0</v>
      </c>
      <c r="G15" s="34" t="s">
        <v>4</v>
      </c>
      <c r="H15" s="97" t="s">
        <v>1</v>
      </c>
      <c r="I15" s="88" t="s">
        <v>68</v>
      </c>
      <c r="J15" s="38" t="s">
        <v>75</v>
      </c>
      <c r="K15" s="90" t="s">
        <v>67</v>
      </c>
      <c r="L15" s="88" t="s">
        <v>68</v>
      </c>
      <c r="M15" s="90" t="s">
        <v>67</v>
      </c>
      <c r="N15" s="51"/>
      <c r="O15" s="15" t="s">
        <v>64</v>
      </c>
      <c r="P15" s="14" t="s">
        <v>65</v>
      </c>
      <c r="Q15" s="15" t="s">
        <v>66</v>
      </c>
      <c r="R15" s="16" t="s">
        <v>67</v>
      </c>
      <c r="S15" s="14" t="s">
        <v>68</v>
      </c>
      <c r="T15" s="15" t="s">
        <v>69</v>
      </c>
      <c r="U15" s="15" t="s">
        <v>70</v>
      </c>
      <c r="V15" s="29" t="s">
        <v>71</v>
      </c>
      <c r="W15" s="30" t="s">
        <v>72</v>
      </c>
      <c r="X15" s="15" t="s">
        <v>394</v>
      </c>
      <c r="Y15" s="15" t="s">
        <v>74</v>
      </c>
      <c r="AG15" s="356"/>
      <c r="AH15" s="452"/>
      <c r="AI15" s="452"/>
      <c r="AJ15" s="451"/>
      <c r="AK15" s="451"/>
      <c r="AL15" s="452"/>
      <c r="AM15" s="356"/>
      <c r="AN15" s="356"/>
    </row>
    <row r="16" spans="2:52" ht="18.75" customHeight="1">
      <c r="B16" s="31">
        <v>24</v>
      </c>
      <c r="C16" s="32">
        <v>42273</v>
      </c>
      <c r="D16" s="34" t="s">
        <v>1</v>
      </c>
      <c r="E16" s="34" t="s">
        <v>4</v>
      </c>
      <c r="F16" s="33" t="s">
        <v>0</v>
      </c>
      <c r="G16" s="34" t="s">
        <v>2</v>
      </c>
      <c r="H16" s="97" t="s">
        <v>3</v>
      </c>
      <c r="I16" s="88" t="s">
        <v>68</v>
      </c>
      <c r="J16" s="88" t="s">
        <v>68</v>
      </c>
      <c r="K16" s="90" t="s">
        <v>67</v>
      </c>
      <c r="L16" s="89" t="s">
        <v>75</v>
      </c>
      <c r="M16" s="90" t="s">
        <v>67</v>
      </c>
      <c r="N16" s="51"/>
      <c r="O16" s="39">
        <v>1</v>
      </c>
      <c r="P16" s="40" t="s">
        <v>355</v>
      </c>
      <c r="Q16" s="364">
        <f>SUM(R16:T16)</f>
        <v>3</v>
      </c>
      <c r="R16" s="42">
        <v>2</v>
      </c>
      <c r="S16" s="43">
        <v>1</v>
      </c>
      <c r="T16" s="44">
        <v>0</v>
      </c>
      <c r="U16" s="374">
        <f>(R16+(T16*0.5))/Q16</f>
        <v>0.66666666666666663</v>
      </c>
      <c r="V16" s="236">
        <f>+(R16*3)+(T16*1)</f>
        <v>6</v>
      </c>
      <c r="W16" s="47" t="s">
        <v>75</v>
      </c>
      <c r="X16" s="375" t="s">
        <v>413</v>
      </c>
      <c r="Y16" s="44" t="s">
        <v>167</v>
      </c>
      <c r="AG16" s="356"/>
      <c r="AH16" s="452"/>
      <c r="AI16" s="452"/>
      <c r="AJ16" s="411"/>
      <c r="AK16" s="411"/>
      <c r="AL16" s="452"/>
      <c r="AM16" s="356"/>
      <c r="AN16" s="356"/>
    </row>
    <row r="17" spans="2:52" ht="18.75">
      <c r="B17" s="31">
        <v>25</v>
      </c>
      <c r="C17" s="32">
        <v>42280</v>
      </c>
      <c r="D17" s="34" t="s">
        <v>0</v>
      </c>
      <c r="E17" s="34" t="s">
        <v>3</v>
      </c>
      <c r="F17" s="34" t="s">
        <v>1</v>
      </c>
      <c r="G17" s="34" t="s">
        <v>2</v>
      </c>
      <c r="H17" s="97" t="s">
        <v>4</v>
      </c>
      <c r="I17" s="88" t="s">
        <v>68</v>
      </c>
      <c r="J17" s="88" t="s">
        <v>68</v>
      </c>
      <c r="K17" s="90" t="s">
        <v>67</v>
      </c>
      <c r="L17" s="90" t="s">
        <v>67</v>
      </c>
      <c r="M17" s="38" t="s">
        <v>75</v>
      </c>
      <c r="N17" s="18"/>
      <c r="O17" s="52">
        <v>1</v>
      </c>
      <c r="P17" s="53" t="s">
        <v>79</v>
      </c>
      <c r="Q17" s="234">
        <f>SUM(R17:T17)</f>
        <v>3</v>
      </c>
      <c r="R17" s="55">
        <v>2</v>
      </c>
      <c r="S17" s="56">
        <v>1</v>
      </c>
      <c r="T17" s="57">
        <v>0</v>
      </c>
      <c r="U17" s="58">
        <f>(R17+(T17*0.5))/Q17</f>
        <v>0.66666666666666663</v>
      </c>
      <c r="V17" s="237">
        <f>+(R17*3)+(T17*1)</f>
        <v>6</v>
      </c>
      <c r="W17" s="60">
        <f>((R16-R17)+(S17-S16))/2</f>
        <v>0</v>
      </c>
      <c r="X17" s="61" t="s">
        <v>413</v>
      </c>
      <c r="Y17" s="57" t="s">
        <v>156</v>
      </c>
      <c r="AG17" s="356"/>
      <c r="AH17" s="412"/>
      <c r="AI17" s="413"/>
      <c r="AJ17" s="414"/>
      <c r="AK17" s="415"/>
      <c r="AL17" s="412"/>
      <c r="AM17" s="356"/>
      <c r="AN17" s="356"/>
    </row>
    <row r="18" spans="2:52" ht="19.5" thickBot="1">
      <c r="B18" s="99">
        <v>26</v>
      </c>
      <c r="C18" s="100">
        <v>42287</v>
      </c>
      <c r="D18" s="101" t="s">
        <v>4</v>
      </c>
      <c r="E18" s="102" t="s">
        <v>2</v>
      </c>
      <c r="F18" s="103" t="s">
        <v>1</v>
      </c>
      <c r="G18" s="101" t="s">
        <v>3</v>
      </c>
      <c r="H18" s="104" t="s">
        <v>0</v>
      </c>
      <c r="I18" s="105" t="s">
        <v>75</v>
      </c>
      <c r="J18" s="106"/>
      <c r="K18" s="107"/>
      <c r="L18" s="108"/>
      <c r="M18" s="106"/>
      <c r="N18" s="51"/>
      <c r="O18" s="376">
        <v>3</v>
      </c>
      <c r="P18" s="377" t="s">
        <v>77</v>
      </c>
      <c r="Q18" s="365">
        <f>SUM(R18:T18)</f>
        <v>2</v>
      </c>
      <c r="R18" s="378">
        <v>0</v>
      </c>
      <c r="S18" s="379">
        <v>2</v>
      </c>
      <c r="T18" s="380">
        <v>0</v>
      </c>
      <c r="U18" s="381">
        <v>0</v>
      </c>
      <c r="V18" s="382">
        <f>+(R18*3)+(T18*1)</f>
        <v>0</v>
      </c>
      <c r="W18" s="383">
        <f>((R16-R18)+(S18-S16))/2</f>
        <v>1.5</v>
      </c>
      <c r="X18" s="384" t="s">
        <v>397</v>
      </c>
      <c r="Y18" s="380" t="s">
        <v>160</v>
      </c>
      <c r="AG18" s="356"/>
      <c r="AH18" s="412"/>
      <c r="AI18" s="416"/>
      <c r="AJ18" s="453"/>
      <c r="AK18" s="453"/>
      <c r="AL18" s="453"/>
      <c r="AM18" s="356"/>
      <c r="AN18" s="356"/>
    </row>
    <row r="19" spans="2:52" ht="18.75" hidden="1">
      <c r="B19" s="109"/>
      <c r="C19" s="110">
        <v>42294</v>
      </c>
      <c r="D19" s="456" t="s">
        <v>59</v>
      </c>
      <c r="E19" s="456"/>
      <c r="F19" s="456"/>
      <c r="G19" s="456"/>
      <c r="H19" s="111"/>
      <c r="O19" s="366">
        <v>4</v>
      </c>
      <c r="P19" s="367" t="s">
        <v>77</v>
      </c>
      <c r="Q19" s="288">
        <f>+R19+S19+T19</f>
        <v>20</v>
      </c>
      <c r="R19" s="233">
        <v>6</v>
      </c>
      <c r="S19" s="368">
        <v>13</v>
      </c>
      <c r="T19" s="369">
        <v>1</v>
      </c>
      <c r="U19" s="370">
        <f>(R19+(T19*0.5))/Q19</f>
        <v>0.32500000000000001</v>
      </c>
      <c r="V19" s="371">
        <f>+(R19*3)+(T19*1)</f>
        <v>19</v>
      </c>
      <c r="W19" s="372">
        <f>((R16-R19)+(S19-S16))/2</f>
        <v>4</v>
      </c>
      <c r="X19" s="373" t="s">
        <v>351</v>
      </c>
      <c r="Y19" s="369" t="s">
        <v>167</v>
      </c>
      <c r="AG19" s="356"/>
      <c r="AH19" s="412"/>
      <c r="AI19" s="413"/>
      <c r="AJ19" s="412"/>
      <c r="AK19" s="414"/>
      <c r="AL19" s="415"/>
      <c r="AM19" s="356"/>
      <c r="AN19" s="356"/>
      <c r="AZ19" s="1"/>
    </row>
    <row r="20" spans="2:52" ht="19.5" hidden="1" thickBot="1">
      <c r="B20" s="112"/>
      <c r="C20" s="113">
        <v>42301</v>
      </c>
      <c r="D20" s="457" t="s">
        <v>60</v>
      </c>
      <c r="E20" s="457"/>
      <c r="F20" s="457"/>
      <c r="G20" s="457"/>
      <c r="H20" s="114"/>
      <c r="O20" s="77">
        <v>4</v>
      </c>
      <c r="P20" s="78" t="s">
        <v>79</v>
      </c>
      <c r="Q20" s="235">
        <f t="shared" ref="Q20" si="1">+R20+S20+T20</f>
        <v>20</v>
      </c>
      <c r="R20" s="79">
        <v>6</v>
      </c>
      <c r="S20" s="80">
        <v>14</v>
      </c>
      <c r="T20" s="81">
        <v>0</v>
      </c>
      <c r="U20" s="242">
        <f>(R20+(T20*0.5))/Q20</f>
        <v>0.3</v>
      </c>
      <c r="V20" s="246">
        <f>+(R20*3)+(T20*1)</f>
        <v>18</v>
      </c>
      <c r="W20" s="243">
        <f>((R16-R20)+(S20-S16))/2</f>
        <v>4.5</v>
      </c>
      <c r="X20" s="244" t="s">
        <v>223</v>
      </c>
      <c r="Y20" s="245" t="s">
        <v>217</v>
      </c>
      <c r="AG20" s="356"/>
      <c r="AH20" s="412"/>
      <c r="AI20" s="413"/>
      <c r="AJ20" s="415"/>
      <c r="AK20" s="412"/>
      <c r="AL20" s="414"/>
      <c r="AM20" s="356"/>
      <c r="AN20" s="356"/>
      <c r="AZ20" s="1"/>
    </row>
    <row r="21" spans="2:52">
      <c r="AG21" s="356"/>
      <c r="AH21" s="411"/>
      <c r="AI21" s="417"/>
      <c r="AJ21" s="418"/>
      <c r="AK21" s="419"/>
      <c r="AL21" s="411"/>
      <c r="AM21" s="356"/>
      <c r="AN21" s="356"/>
    </row>
    <row r="22" spans="2:52">
      <c r="AG22" s="356"/>
      <c r="AH22" s="411"/>
      <c r="AI22" s="417"/>
      <c r="AJ22" s="419"/>
      <c r="AK22" s="411"/>
      <c r="AL22" s="418"/>
      <c r="AM22" s="356"/>
      <c r="AN22" s="356"/>
    </row>
    <row r="23" spans="2:52">
      <c r="AG23" s="356"/>
      <c r="AH23" s="411"/>
      <c r="AI23" s="420"/>
      <c r="AJ23" s="451"/>
      <c r="AK23" s="451"/>
      <c r="AL23" s="451"/>
      <c r="AM23" s="356"/>
      <c r="AN23" s="356"/>
    </row>
    <row r="24" spans="2:52">
      <c r="AG24" s="356"/>
      <c r="AH24" s="411"/>
      <c r="AI24" s="417"/>
      <c r="AJ24" s="411"/>
      <c r="AK24" s="418"/>
      <c r="AL24" s="419"/>
      <c r="AM24" s="356"/>
      <c r="AN24" s="356"/>
    </row>
    <row r="25" spans="2:52">
      <c r="AG25" s="356"/>
      <c r="AH25" s="411"/>
      <c r="AI25" s="420"/>
      <c r="AJ25" s="451"/>
      <c r="AK25" s="451"/>
      <c r="AL25" s="451"/>
      <c r="AM25" s="356"/>
      <c r="AN25" s="356"/>
    </row>
    <row r="26" spans="2:52">
      <c r="AG26" s="356"/>
      <c r="AH26" s="411"/>
      <c r="AI26" s="417"/>
      <c r="AJ26" s="418"/>
      <c r="AK26" s="419"/>
      <c r="AL26" s="411"/>
      <c r="AM26" s="356"/>
      <c r="AN26" s="356"/>
    </row>
    <row r="27" spans="2:52">
      <c r="AG27" s="356"/>
      <c r="AH27" s="411"/>
      <c r="AI27" s="417"/>
      <c r="AJ27" s="411"/>
      <c r="AK27" s="419"/>
      <c r="AL27" s="418"/>
      <c r="AM27" s="356"/>
      <c r="AN27" s="356"/>
    </row>
    <row r="28" spans="2:52">
      <c r="AG28" s="356"/>
      <c r="AH28" s="411"/>
      <c r="AI28" s="417"/>
      <c r="AJ28" s="418"/>
      <c r="AK28" s="411"/>
      <c r="AL28" s="419"/>
      <c r="AM28" s="356"/>
      <c r="AN28" s="356"/>
    </row>
    <row r="29" spans="2:52">
      <c r="AG29" s="356"/>
      <c r="AH29" s="411"/>
      <c r="AI29" s="417"/>
      <c r="AJ29" s="418"/>
      <c r="AK29" s="419"/>
      <c r="AL29" s="411"/>
      <c r="AM29" s="356"/>
      <c r="AN29" s="356"/>
    </row>
    <row r="30" spans="2:52">
      <c r="AA30" s="50" t="s">
        <v>379</v>
      </c>
      <c r="AB30" s="232">
        <v>1</v>
      </c>
      <c r="AC30" s="232">
        <v>2</v>
      </c>
      <c r="AD30" s="232">
        <v>3</v>
      </c>
      <c r="AE30" s="232">
        <v>4</v>
      </c>
      <c r="AF30" s="232">
        <v>5</v>
      </c>
      <c r="AG30" s="50">
        <v>6</v>
      </c>
      <c r="AH30" s="50">
        <v>7</v>
      </c>
      <c r="AI30" s="50">
        <v>8</v>
      </c>
      <c r="AJ30" s="50">
        <v>9</v>
      </c>
      <c r="AK30" s="50">
        <v>10</v>
      </c>
      <c r="AL30" s="50">
        <v>11</v>
      </c>
      <c r="AM30" s="50">
        <v>12</v>
      </c>
      <c r="AN30" s="50">
        <v>13</v>
      </c>
      <c r="AO30" s="50">
        <v>14</v>
      </c>
      <c r="AP30" s="50">
        <v>15</v>
      </c>
      <c r="AQ30" s="50">
        <v>16</v>
      </c>
      <c r="AR30" s="50">
        <v>17</v>
      </c>
      <c r="AS30" s="50">
        <v>18</v>
      </c>
      <c r="AT30" s="50">
        <v>19</v>
      </c>
      <c r="AU30" s="50">
        <v>20</v>
      </c>
      <c r="AV30" s="50">
        <v>21</v>
      </c>
    </row>
    <row r="31" spans="2:52">
      <c r="AA31" s="256" t="s">
        <v>380</v>
      </c>
      <c r="AB31" s="409">
        <v>44653</v>
      </c>
      <c r="AC31" s="409">
        <v>44667</v>
      </c>
      <c r="AD31" s="409">
        <v>44674</v>
      </c>
      <c r="AE31" s="318">
        <v>44681</v>
      </c>
      <c r="AF31" s="318">
        <v>44688</v>
      </c>
      <c r="AG31" s="318">
        <v>44702</v>
      </c>
      <c r="AH31" s="318">
        <v>44716</v>
      </c>
      <c r="AI31" s="318">
        <v>44723</v>
      </c>
      <c r="AJ31" s="318">
        <v>44730</v>
      </c>
      <c r="AK31" s="318">
        <v>44737</v>
      </c>
      <c r="AL31" s="318">
        <v>44751</v>
      </c>
      <c r="AM31" s="318">
        <v>44758</v>
      </c>
      <c r="AN31" s="324">
        <v>44765</v>
      </c>
      <c r="AO31" s="324">
        <v>44779</v>
      </c>
      <c r="AP31" s="324">
        <v>44786</v>
      </c>
      <c r="AQ31" s="324">
        <v>44793</v>
      </c>
      <c r="AR31" s="324">
        <v>44800</v>
      </c>
      <c r="AS31" s="324">
        <v>44814</v>
      </c>
      <c r="AT31" s="324">
        <v>44821</v>
      </c>
      <c r="AU31" s="324">
        <v>44828</v>
      </c>
      <c r="AV31" s="324">
        <v>44835</v>
      </c>
    </row>
    <row r="32" spans="2:52">
      <c r="AA32" s="410" t="s">
        <v>1</v>
      </c>
      <c r="AB32" s="50" t="s">
        <v>67</v>
      </c>
      <c r="AC32" s="422" t="s">
        <v>75</v>
      </c>
      <c r="AD32" s="50" t="s">
        <v>67</v>
      </c>
      <c r="AE32" s="50" t="s">
        <v>68</v>
      </c>
      <c r="AF32" s="422" t="s">
        <v>75</v>
      </c>
      <c r="AG32" s="50"/>
      <c r="AH32" s="50"/>
      <c r="AI32" s="422" t="s">
        <v>75</v>
      </c>
      <c r="AJ32" s="50"/>
      <c r="AK32" s="50"/>
      <c r="AL32" s="422" t="s">
        <v>75</v>
      </c>
      <c r="AM32" s="50"/>
      <c r="AN32" s="50"/>
      <c r="AO32" s="422" t="s">
        <v>75</v>
      </c>
      <c r="AP32" s="50"/>
      <c r="AQ32" s="50"/>
      <c r="AR32" s="422" t="s">
        <v>75</v>
      </c>
      <c r="AS32" s="50"/>
      <c r="AT32" s="50"/>
      <c r="AU32" s="422" t="s">
        <v>75</v>
      </c>
      <c r="AV32" s="50"/>
    </row>
    <row r="33" spans="27:48">
      <c r="AA33" s="410" t="s">
        <v>0</v>
      </c>
      <c r="AB33" s="50" t="s">
        <v>68</v>
      </c>
      <c r="AC33" s="50" t="s">
        <v>67</v>
      </c>
      <c r="AD33" s="422" t="s">
        <v>75</v>
      </c>
      <c r="AE33" s="50" t="s">
        <v>67</v>
      </c>
      <c r="AF33" s="50"/>
      <c r="AG33" s="422" t="s">
        <v>75</v>
      </c>
      <c r="AH33" s="50"/>
      <c r="AI33" s="50"/>
      <c r="AJ33" s="422" t="s">
        <v>75</v>
      </c>
      <c r="AK33" s="50"/>
      <c r="AL33" s="50"/>
      <c r="AM33" s="422" t="s">
        <v>75</v>
      </c>
      <c r="AN33" s="50"/>
      <c r="AO33" s="50"/>
      <c r="AP33" s="422" t="s">
        <v>75</v>
      </c>
      <c r="AQ33" s="50"/>
      <c r="AR33" s="50"/>
      <c r="AS33" s="422" t="s">
        <v>75</v>
      </c>
      <c r="AT33" s="50"/>
      <c r="AU33" s="50"/>
      <c r="AV33" s="422" t="s">
        <v>75</v>
      </c>
    </row>
    <row r="34" spans="27:48">
      <c r="AA34" s="410" t="s">
        <v>412</v>
      </c>
      <c r="AB34" s="422" t="s">
        <v>75</v>
      </c>
      <c r="AC34" s="50" t="s">
        <v>68</v>
      </c>
      <c r="AD34" s="50" t="s">
        <v>68</v>
      </c>
      <c r="AE34" s="422" t="s">
        <v>75</v>
      </c>
      <c r="AF34" s="50"/>
      <c r="AG34" s="50"/>
      <c r="AH34" s="422" t="s">
        <v>75</v>
      </c>
      <c r="AI34" s="50"/>
      <c r="AJ34" s="50"/>
      <c r="AK34" s="422" t="s">
        <v>75</v>
      </c>
      <c r="AL34" s="50"/>
      <c r="AM34" s="50"/>
      <c r="AN34" s="422" t="s">
        <v>75</v>
      </c>
      <c r="AO34" s="50"/>
      <c r="AP34" s="50"/>
      <c r="AQ34" s="422" t="s">
        <v>75</v>
      </c>
      <c r="AR34" s="50"/>
      <c r="AS34" s="50"/>
      <c r="AT34" s="422" t="s">
        <v>75</v>
      </c>
      <c r="AU34" s="50"/>
      <c r="AV34" s="50"/>
    </row>
    <row r="35" spans="27:48">
      <c r="AG35" s="356"/>
      <c r="AH35" s="411"/>
      <c r="AI35" s="329"/>
      <c r="AJ35" s="419"/>
      <c r="AK35" s="411"/>
      <c r="AL35" s="418"/>
      <c r="AM35" s="356"/>
      <c r="AN35" s="356"/>
    </row>
    <row r="36" spans="27:48">
      <c r="AG36" s="356"/>
      <c r="AH36" s="411"/>
      <c r="AI36" s="329"/>
      <c r="AJ36" s="411"/>
      <c r="AK36" s="418"/>
      <c r="AL36" s="419"/>
      <c r="AM36" s="356"/>
      <c r="AN36" s="356"/>
    </row>
    <row r="37" spans="27:48">
      <c r="AG37" s="356"/>
      <c r="AH37" s="411"/>
      <c r="AI37" s="329"/>
      <c r="AJ37" s="418"/>
      <c r="AK37" s="419"/>
      <c r="AL37" s="411"/>
      <c r="AM37" s="356"/>
      <c r="AN37" s="356"/>
    </row>
    <row r="38" spans="27:48">
      <c r="AG38" s="356"/>
      <c r="AH38" s="411"/>
      <c r="AI38" s="329"/>
      <c r="AJ38" s="411"/>
      <c r="AK38" s="419"/>
      <c r="AL38" s="418"/>
      <c r="AM38" s="356"/>
      <c r="AN38" s="356"/>
    </row>
    <row r="39" spans="27:48">
      <c r="AG39" s="356"/>
      <c r="AH39" s="411"/>
      <c r="AI39" s="421"/>
      <c r="AJ39" s="451"/>
      <c r="AK39" s="451"/>
      <c r="AL39" s="451"/>
      <c r="AM39" s="356"/>
      <c r="AN39" s="356"/>
    </row>
    <row r="40" spans="27:48">
      <c r="AG40" s="356"/>
      <c r="AH40" s="411"/>
      <c r="AI40" s="329"/>
      <c r="AJ40" s="418"/>
      <c r="AK40" s="411"/>
      <c r="AL40" s="419"/>
      <c r="AM40" s="356"/>
      <c r="AN40" s="356"/>
    </row>
    <row r="41" spans="27:48">
      <c r="AG41" s="356"/>
      <c r="AH41" s="411"/>
      <c r="AI41" s="329"/>
      <c r="AJ41" s="419"/>
      <c r="AK41" s="418"/>
      <c r="AL41" s="411"/>
      <c r="AM41" s="356"/>
      <c r="AN41" s="356"/>
    </row>
    <row r="42" spans="27:48">
      <c r="AG42" s="356"/>
      <c r="AH42" s="411"/>
      <c r="AI42" s="329"/>
      <c r="AJ42" s="419"/>
      <c r="AK42" s="411"/>
      <c r="AL42" s="418"/>
      <c r="AM42" s="356"/>
      <c r="AN42" s="356"/>
    </row>
    <row r="43" spans="27:48">
      <c r="AG43" s="356"/>
      <c r="AH43" s="411"/>
      <c r="AI43" s="329"/>
      <c r="AJ43" s="411"/>
      <c r="AK43" s="418"/>
      <c r="AL43" s="419"/>
      <c r="AM43" s="356"/>
      <c r="AN43" s="356"/>
    </row>
    <row r="44" spans="27:48">
      <c r="AG44" s="356"/>
      <c r="AH44" s="356"/>
      <c r="AI44" s="356"/>
      <c r="AJ44" s="356"/>
      <c r="AK44" s="356"/>
      <c r="AL44" s="356"/>
      <c r="AM44" s="356"/>
      <c r="AN44" s="356"/>
    </row>
    <row r="45" spans="27:48">
      <c r="AG45" s="356"/>
      <c r="AH45" s="356"/>
      <c r="AI45" s="356"/>
      <c r="AJ45" s="356"/>
      <c r="AK45" s="356"/>
      <c r="AL45" s="356"/>
      <c r="AM45" s="356"/>
      <c r="AN45" s="356"/>
    </row>
  </sheetData>
  <mergeCells count="16">
    <mergeCell ref="O12:Y14"/>
    <mergeCell ref="D19:G19"/>
    <mergeCell ref="D20:G20"/>
    <mergeCell ref="B2:C3"/>
    <mergeCell ref="D2:E2"/>
    <mergeCell ref="F2:G2"/>
    <mergeCell ref="H2:H3"/>
    <mergeCell ref="O2:Y4"/>
    <mergeCell ref="AJ23:AL23"/>
    <mergeCell ref="AJ25:AL25"/>
    <mergeCell ref="AJ39:AL39"/>
    <mergeCell ref="AH15:AH16"/>
    <mergeCell ref="AI15:AI16"/>
    <mergeCell ref="AJ15:AK15"/>
    <mergeCell ref="AL15:AL16"/>
    <mergeCell ref="AJ18:AL18"/>
  </mergeCells>
  <phoneticPr fontId="30" type="noConversion"/>
  <pageMargins left="0.7" right="0.7" top="0.75" bottom="0.75" header="0.51180555555555496" footer="0.51180555555555496"/>
  <pageSetup firstPageNumber="0" orientation="portrait" verticalDpi="300" r:id="rId1"/>
  <ignoredErrors>
    <ignoredError sqref="X19 X16:X17" twoDigitTextYear="1"/>
    <ignoredError sqref="Q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AC107"/>
  <sheetViews>
    <sheetView topLeftCell="A7" zoomScaleNormal="100" workbookViewId="0"/>
  </sheetViews>
  <sheetFormatPr defaultColWidth="8.85546875" defaultRowHeight="18.75"/>
  <cols>
    <col min="1" max="1" width="2.28515625" style="115" customWidth="1"/>
    <col min="2" max="3" width="8.85546875" style="115"/>
    <col min="4" max="4" width="26.5703125" style="115" customWidth="1"/>
    <col min="5" max="14" width="9.140625" style="115"/>
    <col min="15" max="15" width="10.7109375" style="115" bestFit="1" customWidth="1"/>
    <col min="16" max="17" width="9.140625" style="115"/>
    <col min="18" max="18" width="14.140625" style="115" bestFit="1" customWidth="1"/>
    <col min="19" max="23" width="9.140625" style="115"/>
    <col min="24" max="24" width="13.42578125" style="115" bestFit="1" customWidth="1"/>
    <col min="25" max="25" width="14.140625" style="115" bestFit="1" customWidth="1"/>
    <col min="26" max="16384" width="8.85546875" style="115"/>
  </cols>
  <sheetData>
    <row r="3" spans="2:25" ht="26.25">
      <c r="B3" s="239"/>
      <c r="C3" s="462" t="s">
        <v>79</v>
      </c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</row>
    <row r="5" spans="2:25">
      <c r="C5" s="182" t="s">
        <v>6</v>
      </c>
      <c r="D5" s="183" t="s">
        <v>7</v>
      </c>
      <c r="E5" s="184" t="s">
        <v>66</v>
      </c>
      <c r="F5" s="184" t="s">
        <v>80</v>
      </c>
      <c r="G5" s="184" t="s">
        <v>81</v>
      </c>
      <c r="H5" s="184" t="s">
        <v>82</v>
      </c>
      <c r="I5" s="184" t="s">
        <v>83</v>
      </c>
      <c r="J5" s="184" t="s">
        <v>84</v>
      </c>
      <c r="K5" s="184" t="s">
        <v>85</v>
      </c>
      <c r="L5" s="184" t="s">
        <v>86</v>
      </c>
      <c r="M5" s="184" t="s">
        <v>87</v>
      </c>
      <c r="N5" s="184" t="s">
        <v>88</v>
      </c>
      <c r="O5" s="184" t="s">
        <v>89</v>
      </c>
      <c r="P5" s="184" t="s">
        <v>1</v>
      </c>
      <c r="Q5" s="184" t="s">
        <v>90</v>
      </c>
      <c r="R5" s="184" t="s">
        <v>91</v>
      </c>
      <c r="S5" s="184" t="s">
        <v>92</v>
      </c>
      <c r="T5" s="184" t="s">
        <v>93</v>
      </c>
      <c r="U5" s="184" t="s">
        <v>94</v>
      </c>
      <c r="V5" s="184" t="s">
        <v>95</v>
      </c>
      <c r="W5" s="184" t="s">
        <v>96</v>
      </c>
      <c r="X5" s="184" t="s">
        <v>97</v>
      </c>
      <c r="Y5" s="185" t="s">
        <v>98</v>
      </c>
    </row>
    <row r="6" spans="2:25" ht="20.25">
      <c r="C6" s="334" t="s">
        <v>6</v>
      </c>
      <c r="D6" s="148" t="s">
        <v>7</v>
      </c>
      <c r="E6" s="335" t="s">
        <v>99</v>
      </c>
      <c r="F6" s="336" t="s">
        <v>100</v>
      </c>
      <c r="G6" s="337" t="s">
        <v>101</v>
      </c>
      <c r="H6" s="335" t="s">
        <v>102</v>
      </c>
      <c r="I6" s="338" t="s">
        <v>103</v>
      </c>
      <c r="J6" s="335" t="s">
        <v>104</v>
      </c>
      <c r="K6" s="339" t="s">
        <v>105</v>
      </c>
      <c r="L6" s="335" t="s">
        <v>106</v>
      </c>
      <c r="M6" s="335" t="s">
        <v>107</v>
      </c>
      <c r="N6" s="335" t="s">
        <v>108</v>
      </c>
      <c r="O6" s="340" t="s">
        <v>109</v>
      </c>
      <c r="P6" s="335" t="s">
        <v>110</v>
      </c>
      <c r="Q6" s="335" t="s">
        <v>111</v>
      </c>
      <c r="R6" s="335" t="s">
        <v>112</v>
      </c>
      <c r="S6" s="335" t="s">
        <v>113</v>
      </c>
      <c r="T6" s="339" t="s">
        <v>114</v>
      </c>
      <c r="U6" s="338" t="s">
        <v>115</v>
      </c>
      <c r="V6" s="341" t="s">
        <v>116</v>
      </c>
      <c r="W6" s="341" t="s">
        <v>117</v>
      </c>
      <c r="X6" s="341" t="s">
        <v>118</v>
      </c>
      <c r="Y6" s="342" t="s">
        <v>119</v>
      </c>
    </row>
    <row r="7" spans="2:25" s="279" customFormat="1">
      <c r="C7" s="279">
        <v>40</v>
      </c>
      <c r="D7" s="287" t="s">
        <v>414</v>
      </c>
      <c r="E7" s="279">
        <v>1</v>
      </c>
      <c r="F7" s="279">
        <v>5</v>
      </c>
      <c r="G7" s="279">
        <v>4</v>
      </c>
      <c r="H7" s="279">
        <v>3</v>
      </c>
      <c r="I7" s="279">
        <v>3</v>
      </c>
      <c r="J7" s="279">
        <v>2</v>
      </c>
      <c r="K7" s="279">
        <v>0</v>
      </c>
      <c r="L7" s="279">
        <v>1</v>
      </c>
      <c r="M7" s="279">
        <v>0</v>
      </c>
      <c r="N7" s="279">
        <v>1</v>
      </c>
      <c r="O7" s="286">
        <v>0.75</v>
      </c>
      <c r="P7" s="279">
        <v>1</v>
      </c>
      <c r="Q7" s="279">
        <v>0</v>
      </c>
      <c r="R7" s="279">
        <v>0</v>
      </c>
      <c r="S7" s="279">
        <v>0</v>
      </c>
      <c r="T7" s="279">
        <v>0</v>
      </c>
      <c r="U7" s="279">
        <v>0</v>
      </c>
      <c r="V7" s="286">
        <v>0.8</v>
      </c>
      <c r="W7" s="286">
        <v>1.25</v>
      </c>
      <c r="X7" s="286">
        <v>2.0499999999999998</v>
      </c>
      <c r="Y7" s="286">
        <v>1</v>
      </c>
    </row>
    <row r="8" spans="2:25" s="279" customFormat="1">
      <c r="C8" s="279">
        <v>5</v>
      </c>
      <c r="D8" s="287" t="s">
        <v>415</v>
      </c>
      <c r="E8" s="279">
        <v>3</v>
      </c>
      <c r="F8" s="279">
        <v>10</v>
      </c>
      <c r="G8" s="279">
        <v>9</v>
      </c>
      <c r="H8" s="279">
        <v>5</v>
      </c>
      <c r="I8" s="279">
        <v>6</v>
      </c>
      <c r="J8" s="279">
        <v>5</v>
      </c>
      <c r="K8" s="279">
        <v>0</v>
      </c>
      <c r="L8" s="279">
        <v>1</v>
      </c>
      <c r="M8" s="279">
        <v>0</v>
      </c>
      <c r="N8" s="279">
        <v>4</v>
      </c>
      <c r="O8" s="286">
        <v>0.66700000000000004</v>
      </c>
      <c r="P8" s="279">
        <v>1</v>
      </c>
      <c r="Q8" s="279">
        <v>1</v>
      </c>
      <c r="R8" s="279">
        <v>0</v>
      </c>
      <c r="S8" s="279">
        <v>2</v>
      </c>
      <c r="T8" s="279">
        <v>0</v>
      </c>
      <c r="U8" s="279">
        <v>0</v>
      </c>
      <c r="V8" s="286">
        <v>0.7</v>
      </c>
      <c r="W8" s="286">
        <v>0.88900000000000001</v>
      </c>
      <c r="X8" s="286">
        <v>1.589</v>
      </c>
      <c r="Y8" s="286">
        <v>0.66700000000000004</v>
      </c>
    </row>
    <row r="9" spans="2:25" s="279" customFormat="1">
      <c r="C9" s="279">
        <v>23</v>
      </c>
      <c r="D9" s="287" t="s">
        <v>359</v>
      </c>
      <c r="E9" s="279">
        <v>3</v>
      </c>
      <c r="F9" s="279">
        <v>13</v>
      </c>
      <c r="G9" s="279">
        <v>11</v>
      </c>
      <c r="H9" s="279">
        <v>5</v>
      </c>
      <c r="I9" s="279">
        <v>6</v>
      </c>
      <c r="J9" s="279">
        <v>4</v>
      </c>
      <c r="K9" s="279">
        <v>2</v>
      </c>
      <c r="L9" s="279">
        <v>0</v>
      </c>
      <c r="M9" s="279">
        <v>0</v>
      </c>
      <c r="N9" s="279">
        <v>7</v>
      </c>
      <c r="O9" s="286">
        <v>0.54500000000000004</v>
      </c>
      <c r="P9" s="279">
        <v>1</v>
      </c>
      <c r="Q9" s="279">
        <v>0</v>
      </c>
      <c r="R9" s="279">
        <v>1</v>
      </c>
      <c r="S9" s="279">
        <v>2</v>
      </c>
      <c r="T9" s="279">
        <v>0</v>
      </c>
      <c r="U9" s="279">
        <v>0</v>
      </c>
      <c r="V9" s="286">
        <v>0.61499999999999999</v>
      </c>
      <c r="W9" s="286">
        <v>0.72699999999999998</v>
      </c>
      <c r="X9" s="286">
        <v>1.343</v>
      </c>
      <c r="Y9" s="286">
        <v>0.6</v>
      </c>
    </row>
    <row r="10" spans="2:25" s="279" customFormat="1">
      <c r="C10" s="279">
        <v>47</v>
      </c>
      <c r="D10" s="287" t="s">
        <v>361</v>
      </c>
      <c r="E10" s="279">
        <v>1</v>
      </c>
      <c r="F10" s="279">
        <v>2</v>
      </c>
      <c r="G10" s="279">
        <v>2</v>
      </c>
      <c r="H10" s="279">
        <v>0</v>
      </c>
      <c r="I10" s="279">
        <v>1</v>
      </c>
      <c r="J10" s="279">
        <v>1</v>
      </c>
      <c r="K10" s="279">
        <v>0</v>
      </c>
      <c r="L10" s="279">
        <v>0</v>
      </c>
      <c r="M10" s="279">
        <v>0</v>
      </c>
      <c r="N10" s="279">
        <v>0</v>
      </c>
      <c r="O10" s="286">
        <v>0.5</v>
      </c>
      <c r="P10" s="279">
        <v>0</v>
      </c>
      <c r="Q10" s="279">
        <v>0</v>
      </c>
      <c r="R10" s="279">
        <v>0</v>
      </c>
      <c r="S10" s="279">
        <v>0</v>
      </c>
      <c r="T10" s="279">
        <v>1</v>
      </c>
      <c r="U10" s="279">
        <v>0</v>
      </c>
      <c r="V10" s="286">
        <v>0.5</v>
      </c>
      <c r="W10" s="286">
        <v>0.5</v>
      </c>
      <c r="X10" s="286">
        <v>1</v>
      </c>
      <c r="Y10" s="286">
        <v>0</v>
      </c>
    </row>
    <row r="11" spans="2:25" s="279" customFormat="1">
      <c r="C11" s="279">
        <v>24</v>
      </c>
      <c r="D11" s="287" t="s">
        <v>362</v>
      </c>
      <c r="E11" s="279">
        <v>3</v>
      </c>
      <c r="F11" s="279">
        <v>12</v>
      </c>
      <c r="G11" s="279">
        <v>10</v>
      </c>
      <c r="H11" s="279">
        <v>6</v>
      </c>
      <c r="I11" s="279">
        <v>5</v>
      </c>
      <c r="J11" s="279">
        <v>3</v>
      </c>
      <c r="K11" s="279">
        <v>1</v>
      </c>
      <c r="L11" s="279">
        <v>1</v>
      </c>
      <c r="M11" s="279">
        <v>0</v>
      </c>
      <c r="N11" s="279">
        <v>3</v>
      </c>
      <c r="O11" s="286">
        <v>0.5</v>
      </c>
      <c r="P11" s="279">
        <v>2</v>
      </c>
      <c r="Q11" s="279">
        <v>1</v>
      </c>
      <c r="R11" s="279">
        <v>0</v>
      </c>
      <c r="S11" s="279">
        <v>1</v>
      </c>
      <c r="T11" s="279">
        <v>0</v>
      </c>
      <c r="U11" s="279">
        <v>0</v>
      </c>
      <c r="V11" s="286">
        <v>0.58299999999999996</v>
      </c>
      <c r="W11" s="286">
        <v>0.8</v>
      </c>
      <c r="X11" s="286">
        <v>1.383</v>
      </c>
      <c r="Y11" s="286">
        <v>0.33300000000000002</v>
      </c>
    </row>
    <row r="12" spans="2:25" s="279" customFormat="1">
      <c r="C12" s="279">
        <v>12</v>
      </c>
      <c r="D12" s="287" t="s">
        <v>416</v>
      </c>
      <c r="E12" s="279">
        <v>2</v>
      </c>
      <c r="F12" s="279">
        <v>6</v>
      </c>
      <c r="G12" s="279">
        <v>6</v>
      </c>
      <c r="H12" s="279">
        <v>1</v>
      </c>
      <c r="I12" s="279">
        <v>2</v>
      </c>
      <c r="J12" s="279">
        <v>2</v>
      </c>
      <c r="K12" s="279">
        <v>0</v>
      </c>
      <c r="L12" s="279">
        <v>0</v>
      </c>
      <c r="M12" s="279">
        <v>0</v>
      </c>
      <c r="N12" s="279">
        <v>1</v>
      </c>
      <c r="O12" s="286">
        <v>0.33300000000000002</v>
      </c>
      <c r="P12" s="279">
        <v>0</v>
      </c>
      <c r="Q12" s="279">
        <v>1</v>
      </c>
      <c r="R12" s="279">
        <v>0</v>
      </c>
      <c r="S12" s="279">
        <v>0</v>
      </c>
      <c r="T12" s="279">
        <v>0</v>
      </c>
      <c r="U12" s="279">
        <v>0</v>
      </c>
      <c r="V12" s="286">
        <v>0.33300000000000002</v>
      </c>
      <c r="W12" s="286">
        <v>0.33300000000000002</v>
      </c>
      <c r="X12" s="286">
        <v>0.66700000000000004</v>
      </c>
      <c r="Y12" s="286">
        <v>0.25</v>
      </c>
    </row>
    <row r="13" spans="2:25" s="279" customFormat="1">
      <c r="C13" s="279">
        <v>15</v>
      </c>
      <c r="D13" s="287" t="s">
        <v>403</v>
      </c>
      <c r="E13" s="279">
        <v>1</v>
      </c>
      <c r="F13" s="279">
        <v>5</v>
      </c>
      <c r="G13" s="279">
        <v>4</v>
      </c>
      <c r="H13" s="279">
        <v>2</v>
      </c>
      <c r="I13" s="279">
        <v>1</v>
      </c>
      <c r="J13" s="279">
        <v>1</v>
      </c>
      <c r="K13" s="279">
        <v>0</v>
      </c>
      <c r="L13" s="279">
        <v>0</v>
      </c>
      <c r="M13" s="279">
        <v>0</v>
      </c>
      <c r="N13" s="279">
        <v>0</v>
      </c>
      <c r="O13" s="286">
        <v>0.25</v>
      </c>
      <c r="P13" s="279">
        <v>1</v>
      </c>
      <c r="Q13" s="279">
        <v>2</v>
      </c>
      <c r="R13" s="279">
        <v>0</v>
      </c>
      <c r="S13" s="279">
        <v>0</v>
      </c>
      <c r="T13" s="279">
        <v>0</v>
      </c>
      <c r="U13" s="279">
        <v>0</v>
      </c>
      <c r="V13" s="286">
        <v>0.4</v>
      </c>
      <c r="W13" s="286">
        <v>0.25</v>
      </c>
      <c r="X13" s="286">
        <v>0.65</v>
      </c>
      <c r="Y13" s="286">
        <v>0</v>
      </c>
    </row>
    <row r="14" spans="2:25" s="279" customFormat="1">
      <c r="C14" s="279">
        <v>42</v>
      </c>
      <c r="D14" s="287" t="s">
        <v>417</v>
      </c>
      <c r="E14" s="279">
        <v>3</v>
      </c>
      <c r="F14" s="279">
        <v>11</v>
      </c>
      <c r="G14" s="279">
        <v>10</v>
      </c>
      <c r="H14" s="279">
        <v>2</v>
      </c>
      <c r="I14" s="279">
        <v>2</v>
      </c>
      <c r="J14" s="279">
        <v>2</v>
      </c>
      <c r="K14" s="279">
        <v>0</v>
      </c>
      <c r="L14" s="279">
        <v>0</v>
      </c>
      <c r="M14" s="279">
        <v>0</v>
      </c>
      <c r="N14" s="279">
        <v>2</v>
      </c>
      <c r="O14" s="286">
        <v>0.2</v>
      </c>
      <c r="P14" s="279">
        <v>1</v>
      </c>
      <c r="Q14" s="279">
        <v>2</v>
      </c>
      <c r="R14" s="279">
        <v>0</v>
      </c>
      <c r="S14" s="279">
        <v>1</v>
      </c>
      <c r="T14" s="279">
        <v>0</v>
      </c>
      <c r="U14" s="279">
        <v>0</v>
      </c>
      <c r="V14" s="286">
        <v>0.27300000000000002</v>
      </c>
      <c r="W14" s="286">
        <v>0.2</v>
      </c>
      <c r="X14" s="286">
        <v>0.47299999999999998</v>
      </c>
      <c r="Y14" s="286">
        <v>0.16700000000000001</v>
      </c>
    </row>
    <row r="15" spans="2:25" s="279" customFormat="1" ht="17.45" customHeight="1">
      <c r="C15" s="279">
        <v>78</v>
      </c>
      <c r="D15" s="287" t="s">
        <v>418</v>
      </c>
      <c r="E15" s="279">
        <v>2</v>
      </c>
      <c r="F15" s="279">
        <v>6</v>
      </c>
      <c r="G15" s="279">
        <v>5</v>
      </c>
      <c r="H15" s="279">
        <v>1</v>
      </c>
      <c r="I15" s="279">
        <v>1</v>
      </c>
      <c r="J15" s="279">
        <v>1</v>
      </c>
      <c r="K15" s="279">
        <v>0</v>
      </c>
      <c r="L15" s="279">
        <v>0</v>
      </c>
      <c r="M15" s="279">
        <v>0</v>
      </c>
      <c r="N15" s="279">
        <v>1</v>
      </c>
      <c r="O15" s="286">
        <v>0.2</v>
      </c>
      <c r="P15" s="279">
        <v>1</v>
      </c>
      <c r="Q15" s="279">
        <v>2</v>
      </c>
      <c r="R15" s="279">
        <v>0</v>
      </c>
      <c r="S15" s="279">
        <v>0</v>
      </c>
      <c r="T15" s="279">
        <v>0</v>
      </c>
      <c r="U15" s="279">
        <v>0</v>
      </c>
      <c r="V15" s="286">
        <v>0.33300000000000002</v>
      </c>
      <c r="W15" s="286">
        <v>0.2</v>
      </c>
      <c r="X15" s="286">
        <v>0.53300000000000003</v>
      </c>
      <c r="Y15" s="286">
        <v>0</v>
      </c>
    </row>
    <row r="16" spans="2:25" s="279" customFormat="1" ht="17.45" customHeight="1">
      <c r="C16" s="279">
        <v>37</v>
      </c>
      <c r="D16" s="287" t="s">
        <v>363</v>
      </c>
      <c r="E16" s="279">
        <v>2</v>
      </c>
      <c r="F16" s="279">
        <v>8</v>
      </c>
      <c r="G16" s="279">
        <v>5</v>
      </c>
      <c r="H16" s="279">
        <v>3</v>
      </c>
      <c r="I16" s="279">
        <v>1</v>
      </c>
      <c r="J16" s="279">
        <v>0</v>
      </c>
      <c r="K16" s="279">
        <v>1</v>
      </c>
      <c r="L16" s="279">
        <v>0</v>
      </c>
      <c r="M16" s="279">
        <v>0</v>
      </c>
      <c r="N16" s="279">
        <v>1</v>
      </c>
      <c r="O16" s="286">
        <v>0.2</v>
      </c>
      <c r="P16" s="279">
        <v>3</v>
      </c>
      <c r="Q16" s="279">
        <v>2</v>
      </c>
      <c r="R16" s="279">
        <v>0</v>
      </c>
      <c r="S16" s="279">
        <v>0</v>
      </c>
      <c r="T16" s="279">
        <v>0</v>
      </c>
      <c r="U16" s="279">
        <v>0</v>
      </c>
      <c r="V16" s="286">
        <v>0.5</v>
      </c>
      <c r="W16" s="286">
        <v>0.4</v>
      </c>
      <c r="X16" s="286">
        <v>0.9</v>
      </c>
      <c r="Y16" s="286">
        <v>0.25</v>
      </c>
    </row>
    <row r="17" spans="3:29" s="279" customFormat="1" ht="17.45" customHeight="1">
      <c r="C17" s="279">
        <v>2</v>
      </c>
      <c r="D17" s="287" t="s">
        <v>419</v>
      </c>
      <c r="E17" s="279">
        <v>3</v>
      </c>
      <c r="F17" s="279">
        <v>12</v>
      </c>
      <c r="G17" s="279">
        <v>11</v>
      </c>
      <c r="H17" s="279">
        <v>2</v>
      </c>
      <c r="I17" s="279">
        <v>2</v>
      </c>
      <c r="J17" s="279">
        <v>1</v>
      </c>
      <c r="K17" s="279">
        <v>0</v>
      </c>
      <c r="L17" s="279">
        <v>1</v>
      </c>
      <c r="M17" s="279">
        <v>0</v>
      </c>
      <c r="N17" s="279">
        <v>3</v>
      </c>
      <c r="O17" s="286">
        <v>0.182</v>
      </c>
      <c r="P17" s="279">
        <v>1</v>
      </c>
      <c r="Q17" s="279">
        <v>2</v>
      </c>
      <c r="R17" s="279">
        <v>0</v>
      </c>
      <c r="S17" s="279">
        <v>1</v>
      </c>
      <c r="T17" s="279">
        <v>0</v>
      </c>
      <c r="U17" s="279">
        <v>0</v>
      </c>
      <c r="V17" s="286">
        <v>0.25</v>
      </c>
      <c r="W17" s="286">
        <v>0.36399999999999999</v>
      </c>
      <c r="X17" s="286">
        <v>0.61399999999999999</v>
      </c>
      <c r="Y17" s="286">
        <v>0</v>
      </c>
    </row>
    <row r="18" spans="3:29" s="279" customFormat="1" ht="17.45" customHeight="1">
      <c r="C18" s="279">
        <v>72</v>
      </c>
      <c r="D18" s="287" t="s">
        <v>364</v>
      </c>
      <c r="E18" s="279">
        <v>3</v>
      </c>
      <c r="F18" s="279">
        <v>11</v>
      </c>
      <c r="G18" s="279">
        <v>9</v>
      </c>
      <c r="H18" s="279">
        <v>2</v>
      </c>
      <c r="I18" s="279">
        <v>1</v>
      </c>
      <c r="J18" s="279">
        <v>1</v>
      </c>
      <c r="K18" s="279">
        <v>0</v>
      </c>
      <c r="L18" s="279">
        <v>0</v>
      </c>
      <c r="M18" s="279">
        <v>0</v>
      </c>
      <c r="N18" s="279">
        <v>0</v>
      </c>
      <c r="O18" s="286">
        <v>0.111</v>
      </c>
      <c r="P18" s="279">
        <v>2</v>
      </c>
      <c r="Q18" s="279">
        <v>6</v>
      </c>
      <c r="R18" s="279">
        <v>0</v>
      </c>
      <c r="S18" s="279">
        <v>2</v>
      </c>
      <c r="T18" s="279">
        <v>0</v>
      </c>
      <c r="U18" s="279">
        <v>0</v>
      </c>
      <c r="V18" s="286">
        <v>0.27300000000000002</v>
      </c>
      <c r="W18" s="286">
        <v>0.111</v>
      </c>
      <c r="X18" s="286">
        <v>0.38400000000000001</v>
      </c>
      <c r="Y18" s="286">
        <v>0.16700000000000001</v>
      </c>
    </row>
    <row r="19" spans="3:29" s="279" customFormat="1" ht="17.45" customHeight="1">
      <c r="C19" s="279">
        <v>10</v>
      </c>
      <c r="D19" s="287" t="s">
        <v>420</v>
      </c>
      <c r="E19" s="279">
        <v>3</v>
      </c>
      <c r="F19" s="279">
        <v>7</v>
      </c>
      <c r="G19" s="279">
        <v>6</v>
      </c>
      <c r="H19" s="279">
        <v>0</v>
      </c>
      <c r="I19" s="279">
        <v>0</v>
      </c>
      <c r="J19" s="279">
        <v>0</v>
      </c>
      <c r="K19" s="279">
        <v>0</v>
      </c>
      <c r="L19" s="279">
        <v>0</v>
      </c>
      <c r="M19" s="279">
        <v>0</v>
      </c>
      <c r="N19" s="279">
        <v>0</v>
      </c>
      <c r="O19" s="286">
        <v>0</v>
      </c>
      <c r="P19" s="279">
        <v>1</v>
      </c>
      <c r="Q19" s="279">
        <v>6</v>
      </c>
      <c r="R19" s="279">
        <v>0</v>
      </c>
      <c r="S19" s="279">
        <v>0</v>
      </c>
      <c r="T19" s="279">
        <v>0</v>
      </c>
      <c r="U19" s="279">
        <v>0</v>
      </c>
      <c r="V19" s="286">
        <v>0.14299999999999999</v>
      </c>
      <c r="W19" s="286">
        <v>0</v>
      </c>
      <c r="X19" s="286">
        <v>0.14299999999999999</v>
      </c>
      <c r="Y19" s="286">
        <v>0</v>
      </c>
    </row>
    <row r="20" spans="3:29" s="279" customFormat="1" ht="17.45" customHeight="1" thickBot="1">
      <c r="C20" s="279">
        <v>61</v>
      </c>
      <c r="D20" s="287" t="s">
        <v>395</v>
      </c>
      <c r="E20" s="279">
        <v>1</v>
      </c>
      <c r="F20" s="279">
        <v>2</v>
      </c>
      <c r="G20" s="279">
        <v>2</v>
      </c>
      <c r="H20" s="279">
        <v>1</v>
      </c>
      <c r="I20" s="279">
        <v>0</v>
      </c>
      <c r="J20" s="279">
        <v>0</v>
      </c>
      <c r="K20" s="279">
        <v>0</v>
      </c>
      <c r="L20" s="279">
        <v>0</v>
      </c>
      <c r="M20" s="279">
        <v>0</v>
      </c>
      <c r="N20" s="279">
        <v>0</v>
      </c>
      <c r="O20" s="286">
        <v>0</v>
      </c>
      <c r="P20" s="279">
        <v>0</v>
      </c>
      <c r="Q20" s="279">
        <v>0</v>
      </c>
      <c r="R20" s="279">
        <v>0</v>
      </c>
      <c r="S20" s="279">
        <v>0</v>
      </c>
      <c r="T20" s="279">
        <v>0</v>
      </c>
      <c r="U20" s="279">
        <v>0</v>
      </c>
      <c r="V20" s="286">
        <v>0</v>
      </c>
      <c r="W20" s="286">
        <v>0</v>
      </c>
      <c r="X20" s="286">
        <v>0</v>
      </c>
      <c r="Y20" s="286">
        <v>0</v>
      </c>
    </row>
    <row r="21" spans="3:29" ht="19.5" thickTop="1">
      <c r="C21" s="348"/>
      <c r="D21" s="348" t="s">
        <v>360</v>
      </c>
      <c r="E21" s="348">
        <v>3</v>
      </c>
      <c r="F21" s="348">
        <v>110</v>
      </c>
      <c r="G21" s="348">
        <v>94</v>
      </c>
      <c r="H21" s="348">
        <v>33</v>
      </c>
      <c r="I21" s="348">
        <v>31</v>
      </c>
      <c r="J21" s="348">
        <v>23</v>
      </c>
      <c r="K21" s="348">
        <v>4</v>
      </c>
      <c r="L21" s="348">
        <v>4</v>
      </c>
      <c r="M21" s="348">
        <v>0</v>
      </c>
      <c r="N21" s="348">
        <v>23</v>
      </c>
      <c r="O21" s="349">
        <v>0.32978723404255322</v>
      </c>
      <c r="P21" s="348">
        <v>15</v>
      </c>
      <c r="Q21" s="348">
        <v>25</v>
      </c>
      <c r="R21" s="348">
        <v>1</v>
      </c>
      <c r="S21" s="348">
        <v>9</v>
      </c>
      <c r="T21" s="348">
        <v>1</v>
      </c>
      <c r="U21" s="348">
        <v>0</v>
      </c>
      <c r="V21" s="349">
        <v>0.42727272727272719</v>
      </c>
      <c r="W21" s="349">
        <v>0.45744680851063829</v>
      </c>
      <c r="X21" s="349">
        <v>0.88471953578336548</v>
      </c>
      <c r="Y21" s="349">
        <v>0.27083333333333331</v>
      </c>
    </row>
    <row r="22" spans="3:29" s="279" customFormat="1">
      <c r="C22" s="219"/>
      <c r="D22" s="343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344"/>
      <c r="P22" s="219"/>
      <c r="Q22" s="219"/>
      <c r="R22" s="219"/>
      <c r="S22" s="219"/>
      <c r="T22" s="219"/>
      <c r="U22" s="219"/>
      <c r="V22" s="344"/>
      <c r="W22" s="344"/>
      <c r="X22" s="344"/>
      <c r="Y22" s="344"/>
    </row>
    <row r="23" spans="3:29" s="279" customFormat="1"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6"/>
      <c r="P23" s="345"/>
      <c r="Q23" s="345"/>
      <c r="R23" s="345"/>
      <c r="S23" s="345"/>
      <c r="T23" s="345"/>
      <c r="U23" s="345"/>
      <c r="V23" s="346"/>
      <c r="W23" s="346"/>
      <c r="X23" s="346"/>
      <c r="Y23" s="346"/>
    </row>
    <row r="24" spans="3:29" s="279" customFormat="1"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4"/>
      <c r="P24" s="278"/>
      <c r="Q24" s="272"/>
      <c r="R24" s="272"/>
      <c r="S24" s="272"/>
      <c r="T24" s="272"/>
      <c r="U24" s="272"/>
      <c r="V24" s="272"/>
      <c r="W24" s="274"/>
      <c r="X24" s="274"/>
      <c r="Y24" s="274"/>
    </row>
    <row r="25" spans="3:29" s="279" customFormat="1" hidden="1"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4"/>
      <c r="P25" s="278"/>
      <c r="Q25" s="272"/>
      <c r="R25" s="272"/>
      <c r="S25" s="272"/>
      <c r="T25" s="272"/>
      <c r="U25" s="272"/>
      <c r="V25" s="272"/>
      <c r="W25" s="274"/>
      <c r="X25" s="274"/>
      <c r="Y25" s="274"/>
    </row>
    <row r="26" spans="3:29" hidden="1"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4"/>
      <c r="P26" s="278"/>
      <c r="Q26" s="272"/>
      <c r="R26" s="272"/>
      <c r="S26" s="272"/>
      <c r="T26" s="272"/>
      <c r="U26" s="272"/>
      <c r="V26" s="272"/>
      <c r="W26" s="274"/>
      <c r="X26" s="274"/>
      <c r="Y26" s="274"/>
    </row>
    <row r="27" spans="3:29" hidden="1"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4"/>
      <c r="P27" s="278"/>
      <c r="Q27" s="272"/>
      <c r="R27" s="272"/>
      <c r="S27" s="272"/>
      <c r="T27" s="272"/>
      <c r="U27" s="272"/>
      <c r="V27" s="272"/>
      <c r="W27" s="274"/>
      <c r="X27" s="274"/>
      <c r="Y27" s="274"/>
    </row>
    <row r="28" spans="3:29" hidden="1"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4"/>
      <c r="P28" s="278"/>
      <c r="Q28" s="272"/>
      <c r="R28" s="272"/>
      <c r="S28" s="272"/>
      <c r="T28" s="272"/>
      <c r="U28" s="272"/>
      <c r="V28" s="272"/>
      <c r="W28" s="274"/>
      <c r="X28" s="274"/>
      <c r="Y28" s="274"/>
    </row>
    <row r="29" spans="3:29" hidden="1"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4"/>
      <c r="P29" s="278"/>
      <c r="Q29" s="272"/>
      <c r="R29" s="272"/>
      <c r="S29" s="272"/>
      <c r="T29" s="272"/>
      <c r="U29" s="272"/>
      <c r="V29" s="272"/>
      <c r="W29" s="274"/>
      <c r="X29" s="274"/>
      <c r="Y29" s="274"/>
    </row>
    <row r="30" spans="3:29" hidden="1"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4"/>
      <c r="P30" s="278"/>
      <c r="Q30" s="272"/>
      <c r="R30" s="272"/>
      <c r="S30" s="272"/>
      <c r="T30" s="272"/>
      <c r="U30" s="272"/>
      <c r="V30" s="272"/>
      <c r="W30" s="274"/>
      <c r="X30" s="274"/>
      <c r="Y30" s="274"/>
    </row>
    <row r="31" spans="3:29" s="279" customFormat="1" hidden="1"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4"/>
      <c r="P31" s="278"/>
      <c r="Q31" s="272"/>
      <c r="R31" s="272"/>
      <c r="S31" s="272"/>
      <c r="T31" s="272"/>
      <c r="U31" s="272"/>
      <c r="V31" s="272"/>
      <c r="W31" s="274"/>
      <c r="X31" s="274"/>
      <c r="Y31" s="274"/>
      <c r="Z31" s="282"/>
      <c r="AC31" s="116"/>
    </row>
    <row r="32" spans="3:29" s="279" customFormat="1" hidden="1"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4"/>
      <c r="P32" s="278"/>
      <c r="Q32" s="272"/>
      <c r="R32" s="272"/>
      <c r="S32" s="272"/>
      <c r="T32" s="272"/>
      <c r="U32" s="272"/>
      <c r="V32" s="272"/>
      <c r="W32" s="274"/>
      <c r="X32" s="274"/>
      <c r="Y32" s="274"/>
      <c r="Z32" s="282"/>
      <c r="AC32" s="116"/>
    </row>
    <row r="33" spans="3:29" hidden="1"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4"/>
      <c r="P33" s="278"/>
      <c r="Q33" s="272"/>
      <c r="R33" s="272"/>
      <c r="S33" s="272"/>
      <c r="T33" s="272"/>
      <c r="U33" s="272"/>
      <c r="V33" s="272"/>
      <c r="W33" s="274"/>
      <c r="X33" s="274"/>
      <c r="Y33" s="274"/>
      <c r="Z33" s="181"/>
      <c r="AC33" s="116"/>
    </row>
    <row r="34" spans="3:29" s="222" customFormat="1" hidden="1">
      <c r="C34" s="223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5"/>
      <c r="P34" s="224"/>
      <c r="Q34" s="224"/>
      <c r="R34" s="224"/>
      <c r="S34" s="224"/>
      <c r="T34" s="224"/>
      <c r="U34" s="224"/>
      <c r="V34" s="225"/>
      <c r="W34" s="225"/>
      <c r="X34" s="225"/>
      <c r="Y34" s="225"/>
      <c r="Z34" s="221"/>
      <c r="AC34" s="226"/>
    </row>
    <row r="35" spans="3:29" hidden="1"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</row>
    <row r="36" spans="3:29" hidden="1"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</row>
    <row r="37" spans="3:29" ht="26.25">
      <c r="C37" s="462" t="s">
        <v>355</v>
      </c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  <c r="Q37" s="462"/>
      <c r="R37" s="462"/>
      <c r="S37" s="462"/>
      <c r="T37" s="462"/>
      <c r="U37" s="462"/>
      <c r="V37" s="462"/>
      <c r="W37" s="462"/>
      <c r="X37" s="462"/>
      <c r="Y37" s="462"/>
    </row>
    <row r="38" spans="3:29">
      <c r="C38" s="116"/>
      <c r="D38" s="193"/>
      <c r="E38" s="193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</row>
    <row r="39" spans="3:29">
      <c r="C39" s="148" t="s">
        <v>6</v>
      </c>
      <c r="D39" s="148" t="s">
        <v>7</v>
      </c>
      <c r="E39" s="149" t="s">
        <v>66</v>
      </c>
      <c r="F39" s="149" t="s">
        <v>80</v>
      </c>
      <c r="G39" s="149" t="s">
        <v>81</v>
      </c>
      <c r="H39" s="149" t="s">
        <v>82</v>
      </c>
      <c r="I39" s="149" t="s">
        <v>83</v>
      </c>
      <c r="J39" s="149" t="s">
        <v>84</v>
      </c>
      <c r="K39" s="149" t="s">
        <v>85</v>
      </c>
      <c r="L39" s="149" t="s">
        <v>86</v>
      </c>
      <c r="M39" s="149" t="s">
        <v>87</v>
      </c>
      <c r="N39" s="149" t="s">
        <v>88</v>
      </c>
      <c r="O39" s="149" t="s">
        <v>89</v>
      </c>
      <c r="P39" s="149" t="s">
        <v>1</v>
      </c>
      <c r="Q39" s="149" t="s">
        <v>90</v>
      </c>
      <c r="R39" s="149" t="s">
        <v>91</v>
      </c>
      <c r="S39" s="149" t="s">
        <v>92</v>
      </c>
      <c r="T39" s="149" t="s">
        <v>93</v>
      </c>
      <c r="U39" s="149" t="s">
        <v>94</v>
      </c>
      <c r="V39" s="149" t="s">
        <v>95</v>
      </c>
      <c r="W39" s="149" t="s">
        <v>96</v>
      </c>
      <c r="X39" s="149" t="s">
        <v>97</v>
      </c>
      <c r="Y39" s="149" t="s">
        <v>98</v>
      </c>
    </row>
    <row r="40" spans="3:29" ht="20.25">
      <c r="C40" s="148" t="s">
        <v>6</v>
      </c>
      <c r="D40" s="148" t="s">
        <v>7</v>
      </c>
      <c r="E40" s="186" t="s">
        <v>99</v>
      </c>
      <c r="F40" s="187" t="s">
        <v>100</v>
      </c>
      <c r="G40" s="188" t="s">
        <v>101</v>
      </c>
      <c r="H40" s="186" t="s">
        <v>102</v>
      </c>
      <c r="I40" s="189" t="s">
        <v>103</v>
      </c>
      <c r="J40" s="186" t="s">
        <v>104</v>
      </c>
      <c r="K40" s="190" t="s">
        <v>105</v>
      </c>
      <c r="L40" s="186" t="s">
        <v>106</v>
      </c>
      <c r="M40" s="186" t="s">
        <v>107</v>
      </c>
      <c r="N40" s="186" t="s">
        <v>108</v>
      </c>
      <c r="O40" s="191" t="s">
        <v>109</v>
      </c>
      <c r="P40" s="186" t="s">
        <v>110</v>
      </c>
      <c r="Q40" s="186" t="s">
        <v>111</v>
      </c>
      <c r="R40" s="186" t="s">
        <v>112</v>
      </c>
      <c r="S40" s="186" t="s">
        <v>113</v>
      </c>
      <c r="T40" s="190" t="s">
        <v>114</v>
      </c>
      <c r="U40" s="189" t="s">
        <v>115</v>
      </c>
      <c r="V40" s="192" t="s">
        <v>116</v>
      </c>
      <c r="W40" s="192" t="s">
        <v>117</v>
      </c>
      <c r="X40" s="192" t="s">
        <v>118</v>
      </c>
      <c r="Y40" s="194" t="s">
        <v>119</v>
      </c>
    </row>
    <row r="41" spans="3:29">
      <c r="C41" s="279">
        <v>8</v>
      </c>
      <c r="D41" s="287" t="s">
        <v>368</v>
      </c>
      <c r="E41" s="279">
        <v>2</v>
      </c>
      <c r="F41" s="279">
        <v>9</v>
      </c>
      <c r="G41" s="279">
        <v>8</v>
      </c>
      <c r="H41" s="279">
        <v>4</v>
      </c>
      <c r="I41" s="279">
        <v>7</v>
      </c>
      <c r="J41" s="279">
        <v>6</v>
      </c>
      <c r="K41" s="279">
        <v>1</v>
      </c>
      <c r="L41" s="279">
        <v>0</v>
      </c>
      <c r="M41" s="279">
        <v>0</v>
      </c>
      <c r="N41" s="279">
        <v>5</v>
      </c>
      <c r="O41" s="286">
        <v>0.875</v>
      </c>
      <c r="P41" s="279">
        <v>1</v>
      </c>
      <c r="Q41" s="279">
        <v>0</v>
      </c>
      <c r="R41" s="279">
        <v>0</v>
      </c>
      <c r="S41" s="279">
        <v>4</v>
      </c>
      <c r="T41" s="279">
        <v>0</v>
      </c>
      <c r="U41" s="279">
        <v>0</v>
      </c>
      <c r="V41" s="286">
        <v>0.88900000000000001</v>
      </c>
      <c r="W41" s="286">
        <v>1</v>
      </c>
      <c r="X41" s="286">
        <v>1.889</v>
      </c>
      <c r="Y41" s="286">
        <v>1</v>
      </c>
      <c r="Z41" s="181"/>
      <c r="AC41" s="195"/>
    </row>
    <row r="42" spans="3:29">
      <c r="C42" s="279">
        <v>6</v>
      </c>
      <c r="D42" s="287" t="s">
        <v>370</v>
      </c>
      <c r="E42" s="279">
        <v>2</v>
      </c>
      <c r="F42" s="279">
        <v>7</v>
      </c>
      <c r="G42" s="279">
        <v>5</v>
      </c>
      <c r="H42" s="279">
        <v>4</v>
      </c>
      <c r="I42" s="279">
        <v>3</v>
      </c>
      <c r="J42" s="279">
        <v>1</v>
      </c>
      <c r="K42" s="279">
        <v>0</v>
      </c>
      <c r="L42" s="279">
        <v>0</v>
      </c>
      <c r="M42" s="279">
        <v>2</v>
      </c>
      <c r="N42" s="279">
        <v>8</v>
      </c>
      <c r="O42" s="286">
        <v>0.6</v>
      </c>
      <c r="P42" s="279">
        <v>1</v>
      </c>
      <c r="Q42" s="279">
        <v>1</v>
      </c>
      <c r="R42" s="279">
        <v>1</v>
      </c>
      <c r="S42" s="279">
        <v>1</v>
      </c>
      <c r="T42" s="279">
        <v>0</v>
      </c>
      <c r="U42" s="279">
        <v>0</v>
      </c>
      <c r="V42" s="286">
        <v>0.71399999999999997</v>
      </c>
      <c r="W42" s="286">
        <v>1.8</v>
      </c>
      <c r="X42" s="286">
        <v>2.5139999999999998</v>
      </c>
      <c r="Y42" s="286">
        <v>0.6</v>
      </c>
      <c r="Z42" s="181"/>
      <c r="AC42" s="195"/>
    </row>
    <row r="43" spans="3:29">
      <c r="C43" s="279">
        <v>35</v>
      </c>
      <c r="D43" s="287" t="s">
        <v>399</v>
      </c>
      <c r="E43" s="279">
        <v>3</v>
      </c>
      <c r="F43" s="279">
        <v>8</v>
      </c>
      <c r="G43" s="279">
        <v>8</v>
      </c>
      <c r="H43" s="279">
        <v>3</v>
      </c>
      <c r="I43" s="279">
        <v>4</v>
      </c>
      <c r="J43" s="279">
        <v>3</v>
      </c>
      <c r="K43" s="279">
        <v>1</v>
      </c>
      <c r="L43" s="279">
        <v>0</v>
      </c>
      <c r="M43" s="279">
        <v>0</v>
      </c>
      <c r="N43" s="279">
        <v>4</v>
      </c>
      <c r="O43" s="286">
        <v>0.5</v>
      </c>
      <c r="P43" s="279">
        <v>0</v>
      </c>
      <c r="Q43" s="279">
        <v>1</v>
      </c>
      <c r="R43" s="279">
        <v>0</v>
      </c>
      <c r="S43" s="279">
        <v>0</v>
      </c>
      <c r="T43" s="279">
        <v>0</v>
      </c>
      <c r="U43" s="279">
        <v>0</v>
      </c>
      <c r="V43" s="286">
        <v>0.5</v>
      </c>
      <c r="W43" s="286">
        <v>0.625</v>
      </c>
      <c r="X43" s="286">
        <v>1.125</v>
      </c>
      <c r="Y43" s="286">
        <v>0.57099999999999995</v>
      </c>
      <c r="Z43" s="181"/>
      <c r="AC43" s="195"/>
    </row>
    <row r="44" spans="3:29" s="279" customFormat="1">
      <c r="C44" s="279">
        <v>50</v>
      </c>
      <c r="D44" s="287" t="s">
        <v>421</v>
      </c>
      <c r="E44" s="279">
        <v>2</v>
      </c>
      <c r="F44" s="279">
        <v>4</v>
      </c>
      <c r="G44" s="279">
        <v>4</v>
      </c>
      <c r="H44" s="279">
        <v>2</v>
      </c>
      <c r="I44" s="279">
        <v>2</v>
      </c>
      <c r="J44" s="279">
        <v>2</v>
      </c>
      <c r="K44" s="279">
        <v>0</v>
      </c>
      <c r="L44" s="279">
        <v>0</v>
      </c>
      <c r="M44" s="279">
        <v>0</v>
      </c>
      <c r="N44" s="279">
        <v>1</v>
      </c>
      <c r="O44" s="286">
        <v>0.5</v>
      </c>
      <c r="P44" s="279">
        <v>0</v>
      </c>
      <c r="Q44" s="279">
        <v>0</v>
      </c>
      <c r="R44" s="279">
        <v>0</v>
      </c>
      <c r="S44" s="279">
        <v>0</v>
      </c>
      <c r="T44" s="279">
        <v>0</v>
      </c>
      <c r="U44" s="279">
        <v>0</v>
      </c>
      <c r="V44" s="286">
        <v>0.5</v>
      </c>
      <c r="W44" s="286">
        <v>0.5</v>
      </c>
      <c r="X44" s="286">
        <v>1</v>
      </c>
      <c r="Y44" s="286">
        <v>0.5</v>
      </c>
      <c r="Z44" s="282"/>
      <c r="AC44" s="195"/>
    </row>
    <row r="45" spans="3:29" s="279" customFormat="1">
      <c r="C45" s="279">
        <v>42</v>
      </c>
      <c r="D45" s="287" t="s">
        <v>373</v>
      </c>
      <c r="E45" s="279">
        <v>3</v>
      </c>
      <c r="F45" s="279">
        <v>14</v>
      </c>
      <c r="G45" s="279">
        <v>10</v>
      </c>
      <c r="H45" s="279">
        <v>5</v>
      </c>
      <c r="I45" s="279">
        <v>5</v>
      </c>
      <c r="J45" s="279">
        <v>2</v>
      </c>
      <c r="K45" s="279">
        <v>2</v>
      </c>
      <c r="L45" s="279">
        <v>1</v>
      </c>
      <c r="M45" s="279">
        <v>0</v>
      </c>
      <c r="N45" s="279">
        <v>6</v>
      </c>
      <c r="O45" s="286">
        <v>0.5</v>
      </c>
      <c r="P45" s="279">
        <v>3</v>
      </c>
      <c r="Q45" s="279">
        <v>0</v>
      </c>
      <c r="R45" s="279">
        <v>1</v>
      </c>
      <c r="S45" s="279">
        <v>1</v>
      </c>
      <c r="T45" s="279">
        <v>0</v>
      </c>
      <c r="U45" s="279">
        <v>0</v>
      </c>
      <c r="V45" s="286">
        <v>0.64300000000000002</v>
      </c>
      <c r="W45" s="286">
        <v>0.9</v>
      </c>
      <c r="X45" s="286">
        <v>1.5429999999999999</v>
      </c>
      <c r="Y45" s="286">
        <v>0.5</v>
      </c>
      <c r="Z45" s="282"/>
      <c r="AC45" s="195"/>
    </row>
    <row r="46" spans="3:29" s="279" customFormat="1">
      <c r="C46" s="279">
        <v>24</v>
      </c>
      <c r="D46" s="287" t="s">
        <v>372</v>
      </c>
      <c r="E46" s="279">
        <v>3</v>
      </c>
      <c r="F46" s="279">
        <v>14</v>
      </c>
      <c r="G46" s="279">
        <v>11</v>
      </c>
      <c r="H46" s="279">
        <v>3</v>
      </c>
      <c r="I46" s="279">
        <v>5</v>
      </c>
      <c r="J46" s="279">
        <v>5</v>
      </c>
      <c r="K46" s="279">
        <v>0</v>
      </c>
      <c r="L46" s="279">
        <v>0</v>
      </c>
      <c r="M46" s="279">
        <v>0</v>
      </c>
      <c r="N46" s="279">
        <v>4</v>
      </c>
      <c r="O46" s="286">
        <v>0.45500000000000002</v>
      </c>
      <c r="P46" s="279">
        <v>2</v>
      </c>
      <c r="Q46" s="279">
        <v>3</v>
      </c>
      <c r="R46" s="279">
        <v>1</v>
      </c>
      <c r="S46" s="279">
        <v>1</v>
      </c>
      <c r="T46" s="279">
        <v>0</v>
      </c>
      <c r="U46" s="279">
        <v>0</v>
      </c>
      <c r="V46" s="286">
        <v>0.57099999999999995</v>
      </c>
      <c r="W46" s="286">
        <v>0.45500000000000002</v>
      </c>
      <c r="X46" s="286">
        <v>1.026</v>
      </c>
      <c r="Y46" s="286">
        <v>0.5</v>
      </c>
      <c r="Z46" s="282"/>
      <c r="AC46" s="195"/>
    </row>
    <row r="47" spans="3:29" s="279" customFormat="1">
      <c r="C47" s="279">
        <v>31</v>
      </c>
      <c r="D47" s="287" t="s">
        <v>375</v>
      </c>
      <c r="E47" s="279">
        <v>2</v>
      </c>
      <c r="F47" s="279">
        <v>9</v>
      </c>
      <c r="G47" s="279">
        <v>9</v>
      </c>
      <c r="H47" s="279">
        <v>2</v>
      </c>
      <c r="I47" s="279">
        <v>4</v>
      </c>
      <c r="J47" s="279">
        <v>3</v>
      </c>
      <c r="K47" s="279">
        <v>1</v>
      </c>
      <c r="L47" s="279">
        <v>0</v>
      </c>
      <c r="M47" s="279">
        <v>0</v>
      </c>
      <c r="N47" s="279">
        <v>2</v>
      </c>
      <c r="O47" s="286">
        <v>0.44400000000000001</v>
      </c>
      <c r="P47" s="279">
        <v>0</v>
      </c>
      <c r="Q47" s="279">
        <v>2</v>
      </c>
      <c r="R47" s="279">
        <v>0</v>
      </c>
      <c r="S47" s="279">
        <v>0</v>
      </c>
      <c r="T47" s="279">
        <v>0</v>
      </c>
      <c r="U47" s="279">
        <v>0</v>
      </c>
      <c r="V47" s="286">
        <v>0.44400000000000001</v>
      </c>
      <c r="W47" s="286">
        <v>0.55600000000000005</v>
      </c>
      <c r="X47" s="286">
        <v>1</v>
      </c>
      <c r="Y47" s="286">
        <v>0.375</v>
      </c>
      <c r="Z47" s="282"/>
      <c r="AC47" s="195"/>
    </row>
    <row r="48" spans="3:29" s="279" customFormat="1">
      <c r="C48" s="279">
        <v>2</v>
      </c>
      <c r="D48" s="287" t="s">
        <v>371</v>
      </c>
      <c r="E48" s="279">
        <v>3</v>
      </c>
      <c r="F48" s="279">
        <v>10</v>
      </c>
      <c r="G48" s="279">
        <v>9</v>
      </c>
      <c r="H48" s="279">
        <v>5</v>
      </c>
      <c r="I48" s="279">
        <v>4</v>
      </c>
      <c r="J48" s="279">
        <v>3</v>
      </c>
      <c r="K48" s="279">
        <v>0</v>
      </c>
      <c r="L48" s="279">
        <v>1</v>
      </c>
      <c r="M48" s="279">
        <v>0</v>
      </c>
      <c r="N48" s="279">
        <v>3</v>
      </c>
      <c r="O48" s="286">
        <v>0.44400000000000001</v>
      </c>
      <c r="P48" s="279">
        <v>1</v>
      </c>
      <c r="Q48" s="279">
        <v>2</v>
      </c>
      <c r="R48" s="279">
        <v>0</v>
      </c>
      <c r="S48" s="279">
        <v>2</v>
      </c>
      <c r="T48" s="279">
        <v>0</v>
      </c>
      <c r="U48" s="279">
        <v>0</v>
      </c>
      <c r="V48" s="286">
        <v>0.5</v>
      </c>
      <c r="W48" s="286">
        <v>0.66700000000000004</v>
      </c>
      <c r="X48" s="286">
        <v>1.167</v>
      </c>
      <c r="Y48" s="286">
        <v>0.44400000000000001</v>
      </c>
      <c r="Z48" s="282"/>
      <c r="AC48" s="195"/>
    </row>
    <row r="49" spans="3:29">
      <c r="C49" s="279">
        <v>14</v>
      </c>
      <c r="D49" s="287" t="s">
        <v>366</v>
      </c>
      <c r="E49" s="279">
        <v>3</v>
      </c>
      <c r="F49" s="279">
        <v>12</v>
      </c>
      <c r="G49" s="279">
        <v>7</v>
      </c>
      <c r="H49" s="279">
        <v>6</v>
      </c>
      <c r="I49" s="279">
        <v>3</v>
      </c>
      <c r="J49" s="279">
        <v>2</v>
      </c>
      <c r="K49" s="279">
        <v>1</v>
      </c>
      <c r="L49" s="279">
        <v>0</v>
      </c>
      <c r="M49" s="279">
        <v>0</v>
      </c>
      <c r="N49" s="279">
        <v>4</v>
      </c>
      <c r="O49" s="286">
        <v>0.42899999999999999</v>
      </c>
      <c r="P49" s="279">
        <v>4</v>
      </c>
      <c r="Q49" s="279">
        <v>2</v>
      </c>
      <c r="R49" s="279">
        <v>1</v>
      </c>
      <c r="S49" s="279">
        <v>0</v>
      </c>
      <c r="T49" s="279">
        <v>0</v>
      </c>
      <c r="U49" s="279">
        <v>0</v>
      </c>
      <c r="V49" s="286">
        <v>0.66700000000000004</v>
      </c>
      <c r="W49" s="286">
        <v>0.57099999999999995</v>
      </c>
      <c r="X49" s="286">
        <v>1.238</v>
      </c>
      <c r="Y49" s="286">
        <v>0.6</v>
      </c>
      <c r="Z49" s="181"/>
      <c r="AC49" s="195"/>
    </row>
    <row r="50" spans="3:29">
      <c r="C50" s="279">
        <v>29</v>
      </c>
      <c r="D50" s="287" t="s">
        <v>398</v>
      </c>
      <c r="E50" s="279">
        <v>2</v>
      </c>
      <c r="F50" s="279">
        <v>7</v>
      </c>
      <c r="G50" s="279">
        <v>5</v>
      </c>
      <c r="H50" s="279">
        <v>3</v>
      </c>
      <c r="I50" s="279">
        <v>2</v>
      </c>
      <c r="J50" s="279">
        <v>2</v>
      </c>
      <c r="K50" s="279">
        <v>0</v>
      </c>
      <c r="L50" s="279">
        <v>0</v>
      </c>
      <c r="M50" s="279">
        <v>0</v>
      </c>
      <c r="N50" s="279">
        <v>3</v>
      </c>
      <c r="O50" s="286">
        <v>0.4</v>
      </c>
      <c r="P50" s="279">
        <v>2</v>
      </c>
      <c r="Q50" s="279">
        <v>1</v>
      </c>
      <c r="R50" s="279">
        <v>0</v>
      </c>
      <c r="S50" s="279">
        <v>1</v>
      </c>
      <c r="T50" s="279">
        <v>0</v>
      </c>
      <c r="U50" s="279">
        <v>0</v>
      </c>
      <c r="V50" s="286">
        <v>0.57099999999999995</v>
      </c>
      <c r="W50" s="286">
        <v>0.4</v>
      </c>
      <c r="X50" s="286">
        <v>0.97099999999999997</v>
      </c>
      <c r="Y50" s="286">
        <v>0.5</v>
      </c>
      <c r="Z50" s="181"/>
      <c r="AC50" s="195"/>
    </row>
    <row r="51" spans="3:29" s="279" customFormat="1">
      <c r="C51" s="279">
        <v>7</v>
      </c>
      <c r="D51" s="287" t="s">
        <v>369</v>
      </c>
      <c r="E51" s="279">
        <v>3</v>
      </c>
      <c r="F51" s="279">
        <v>11</v>
      </c>
      <c r="G51" s="279">
        <v>9</v>
      </c>
      <c r="H51" s="279">
        <v>5</v>
      </c>
      <c r="I51" s="279">
        <v>3</v>
      </c>
      <c r="J51" s="279">
        <v>3</v>
      </c>
      <c r="K51" s="279">
        <v>0</v>
      </c>
      <c r="L51" s="279">
        <v>0</v>
      </c>
      <c r="M51" s="279">
        <v>0</v>
      </c>
      <c r="N51" s="279">
        <v>2</v>
      </c>
      <c r="O51" s="286">
        <v>0.33300000000000002</v>
      </c>
      <c r="P51" s="279">
        <v>2</v>
      </c>
      <c r="Q51" s="279">
        <v>0</v>
      </c>
      <c r="R51" s="279">
        <v>0</v>
      </c>
      <c r="S51" s="279">
        <v>4</v>
      </c>
      <c r="T51" s="279">
        <v>0</v>
      </c>
      <c r="U51" s="279">
        <v>0</v>
      </c>
      <c r="V51" s="286">
        <v>0.45500000000000002</v>
      </c>
      <c r="W51" s="286">
        <v>0.33300000000000002</v>
      </c>
      <c r="X51" s="286">
        <v>0.78800000000000003</v>
      </c>
      <c r="Y51" s="286">
        <v>0.5</v>
      </c>
      <c r="Z51" s="282"/>
      <c r="AC51" s="195"/>
    </row>
    <row r="52" spans="3:29" s="279" customFormat="1">
      <c r="C52" s="279">
        <v>26</v>
      </c>
      <c r="D52" s="287" t="s">
        <v>374</v>
      </c>
      <c r="E52" s="279">
        <v>2</v>
      </c>
      <c r="F52" s="279">
        <v>8</v>
      </c>
      <c r="G52" s="279">
        <v>7</v>
      </c>
      <c r="H52" s="279">
        <v>4</v>
      </c>
      <c r="I52" s="279">
        <v>2</v>
      </c>
      <c r="J52" s="279">
        <v>2</v>
      </c>
      <c r="K52" s="279">
        <v>0</v>
      </c>
      <c r="L52" s="279">
        <v>0</v>
      </c>
      <c r="M52" s="279">
        <v>0</v>
      </c>
      <c r="N52" s="279">
        <v>1</v>
      </c>
      <c r="O52" s="286">
        <v>0.28599999999999998</v>
      </c>
      <c r="P52" s="279">
        <v>1</v>
      </c>
      <c r="Q52" s="279">
        <v>0</v>
      </c>
      <c r="R52" s="279">
        <v>0</v>
      </c>
      <c r="S52" s="279">
        <v>1</v>
      </c>
      <c r="T52" s="279">
        <v>0</v>
      </c>
      <c r="U52" s="279">
        <v>0</v>
      </c>
      <c r="V52" s="286">
        <v>0.375</v>
      </c>
      <c r="W52" s="286">
        <v>0.28599999999999998</v>
      </c>
      <c r="X52" s="286">
        <v>0.66100000000000003</v>
      </c>
      <c r="Y52" s="286">
        <v>0.33300000000000002</v>
      </c>
      <c r="Z52" s="282"/>
      <c r="AC52" s="195"/>
    </row>
    <row r="53" spans="3:29" s="279" customFormat="1">
      <c r="C53" s="279">
        <v>19</v>
      </c>
      <c r="D53" s="287" t="s">
        <v>367</v>
      </c>
      <c r="E53" s="279">
        <v>3</v>
      </c>
      <c r="F53" s="279">
        <v>13</v>
      </c>
      <c r="G53" s="279">
        <v>11</v>
      </c>
      <c r="H53" s="279">
        <v>8</v>
      </c>
      <c r="I53" s="279">
        <v>3</v>
      </c>
      <c r="J53" s="279">
        <v>3</v>
      </c>
      <c r="K53" s="279">
        <v>0</v>
      </c>
      <c r="L53" s="279">
        <v>0</v>
      </c>
      <c r="M53" s="279">
        <v>0</v>
      </c>
      <c r="N53" s="279">
        <v>2</v>
      </c>
      <c r="O53" s="286">
        <v>0.27300000000000002</v>
      </c>
      <c r="P53" s="279">
        <v>1</v>
      </c>
      <c r="Q53" s="279">
        <v>2</v>
      </c>
      <c r="R53" s="279">
        <v>1</v>
      </c>
      <c r="S53" s="279">
        <v>4</v>
      </c>
      <c r="T53" s="279">
        <v>0</v>
      </c>
      <c r="U53" s="279">
        <v>0</v>
      </c>
      <c r="V53" s="286">
        <v>0.38500000000000001</v>
      </c>
      <c r="W53" s="286">
        <v>0.27300000000000002</v>
      </c>
      <c r="X53" s="286">
        <v>0.65700000000000003</v>
      </c>
      <c r="Y53" s="286">
        <v>0.222</v>
      </c>
      <c r="Z53" s="282"/>
      <c r="AC53" s="195"/>
    </row>
    <row r="54" spans="3:29" s="279" customFormat="1" ht="19.5" thickBot="1">
      <c r="C54" s="279">
        <v>45</v>
      </c>
      <c r="D54" s="287" t="s">
        <v>422</v>
      </c>
      <c r="E54" s="279">
        <v>3</v>
      </c>
      <c r="F54" s="279">
        <v>9</v>
      </c>
      <c r="G54" s="279">
        <v>9</v>
      </c>
      <c r="H54" s="279">
        <v>2</v>
      </c>
      <c r="I54" s="279">
        <v>1</v>
      </c>
      <c r="J54" s="279">
        <v>1</v>
      </c>
      <c r="K54" s="279">
        <v>0</v>
      </c>
      <c r="L54" s="279">
        <v>0</v>
      </c>
      <c r="M54" s="279">
        <v>0</v>
      </c>
      <c r="N54" s="279">
        <v>1</v>
      </c>
      <c r="O54" s="286">
        <v>0.111</v>
      </c>
      <c r="P54" s="279">
        <v>0</v>
      </c>
      <c r="Q54" s="279">
        <v>5</v>
      </c>
      <c r="R54" s="279">
        <v>0</v>
      </c>
      <c r="S54" s="279">
        <v>0</v>
      </c>
      <c r="T54" s="279">
        <v>0</v>
      </c>
      <c r="U54" s="279">
        <v>0</v>
      </c>
      <c r="V54" s="286">
        <v>0.111</v>
      </c>
      <c r="W54" s="286">
        <v>0.111</v>
      </c>
      <c r="X54" s="286">
        <v>0.222</v>
      </c>
      <c r="Y54" s="286">
        <v>0.16700000000000001</v>
      </c>
      <c r="Z54" s="282"/>
      <c r="AC54" s="195"/>
    </row>
    <row r="55" spans="3:29" s="279" customFormat="1" ht="19.5" thickTop="1">
      <c r="C55" s="348"/>
      <c r="D55" s="348" t="s">
        <v>360</v>
      </c>
      <c r="E55" s="348">
        <v>3</v>
      </c>
      <c r="F55" s="348">
        <v>135</v>
      </c>
      <c r="G55" s="348">
        <v>112</v>
      </c>
      <c r="H55" s="348">
        <v>56</v>
      </c>
      <c r="I55" s="348">
        <v>48</v>
      </c>
      <c r="J55" s="348">
        <v>38</v>
      </c>
      <c r="K55" s="348">
        <v>6</v>
      </c>
      <c r="L55" s="348">
        <v>2</v>
      </c>
      <c r="M55" s="348">
        <v>2</v>
      </c>
      <c r="N55" s="348">
        <v>46</v>
      </c>
      <c r="O55" s="349">
        <v>0.42857142857142849</v>
      </c>
      <c r="P55" s="348">
        <v>18</v>
      </c>
      <c r="Q55" s="348">
        <v>19</v>
      </c>
      <c r="R55" s="348">
        <v>5</v>
      </c>
      <c r="S55" s="348">
        <v>19</v>
      </c>
      <c r="T55" s="348">
        <v>0</v>
      </c>
      <c r="U55" s="348">
        <v>0</v>
      </c>
      <c r="V55" s="349">
        <v>0.52592592592592591</v>
      </c>
      <c r="W55" s="349">
        <v>0.5714285714285714</v>
      </c>
      <c r="X55" s="349">
        <v>1.0973544973544971</v>
      </c>
      <c r="Y55" s="349">
        <v>0.45783132530120479</v>
      </c>
      <c r="Z55" s="282"/>
      <c r="AC55" s="195"/>
    </row>
    <row r="56" spans="3:29" s="279" customFormat="1">
      <c r="D56" s="287"/>
      <c r="O56" s="286"/>
      <c r="V56" s="286"/>
      <c r="W56" s="286"/>
      <c r="X56" s="286"/>
      <c r="Y56" s="286"/>
      <c r="Z56" s="282"/>
      <c r="AC56" s="195"/>
    </row>
    <row r="57" spans="3:29" s="279" customFormat="1"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4"/>
      <c r="P57" s="278"/>
      <c r="Q57" s="272"/>
      <c r="R57" s="272"/>
      <c r="S57" s="272"/>
      <c r="T57" s="272"/>
      <c r="U57" s="272"/>
      <c r="V57" s="272"/>
      <c r="W57" s="274"/>
      <c r="X57" s="274"/>
      <c r="Y57" s="274"/>
      <c r="Z57" s="282"/>
      <c r="AC57" s="195"/>
    </row>
    <row r="58" spans="3:29" s="279" customFormat="1" hidden="1"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4"/>
      <c r="P58" s="278"/>
      <c r="Q58" s="272"/>
      <c r="R58" s="272"/>
      <c r="S58" s="272"/>
      <c r="T58" s="272"/>
      <c r="U58" s="272"/>
      <c r="V58" s="272"/>
      <c r="W58" s="274"/>
      <c r="X58" s="274"/>
      <c r="Y58" s="274"/>
      <c r="Z58" s="282"/>
      <c r="AC58" s="195"/>
    </row>
    <row r="59" spans="3:29" s="279" customFormat="1" hidden="1"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4"/>
      <c r="P59" s="278"/>
      <c r="Q59" s="272"/>
      <c r="R59" s="272"/>
      <c r="S59" s="272"/>
      <c r="T59" s="272"/>
      <c r="U59" s="272"/>
      <c r="V59" s="272"/>
      <c r="W59" s="274"/>
      <c r="X59" s="274"/>
      <c r="Y59" s="274"/>
      <c r="Z59" s="282"/>
      <c r="AC59" s="195"/>
    </row>
    <row r="60" spans="3:29" s="279" customFormat="1" hidden="1"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4"/>
      <c r="P60" s="278"/>
      <c r="Q60" s="272"/>
      <c r="R60" s="272"/>
      <c r="S60" s="272"/>
      <c r="T60" s="272"/>
      <c r="U60" s="272"/>
      <c r="V60" s="272"/>
      <c r="W60" s="274"/>
      <c r="X60" s="274"/>
      <c r="Y60" s="274"/>
      <c r="Z60" s="282"/>
      <c r="AC60" s="195"/>
    </row>
    <row r="61" spans="3:29" s="279" customFormat="1" hidden="1"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4"/>
      <c r="P61" s="278"/>
      <c r="Q61" s="272"/>
      <c r="R61" s="272"/>
      <c r="S61" s="272"/>
      <c r="T61" s="272"/>
      <c r="U61" s="272"/>
      <c r="V61" s="272"/>
      <c r="W61" s="274"/>
      <c r="X61" s="274"/>
      <c r="Y61" s="274"/>
      <c r="Z61" s="282"/>
      <c r="AC61" s="195"/>
    </row>
    <row r="62" spans="3:29" hidden="1"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4"/>
      <c r="P62" s="278"/>
      <c r="Q62" s="272"/>
      <c r="R62" s="272"/>
      <c r="S62" s="272"/>
      <c r="T62" s="272"/>
      <c r="U62" s="272"/>
      <c r="V62" s="272"/>
      <c r="W62" s="274"/>
      <c r="X62" s="274"/>
      <c r="Y62" s="274"/>
      <c r="Z62" s="181"/>
      <c r="AC62" s="195"/>
    </row>
    <row r="63" spans="3:29" hidden="1"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4"/>
      <c r="P63" s="278"/>
      <c r="Q63" s="272"/>
      <c r="R63" s="272"/>
      <c r="S63" s="272"/>
      <c r="T63" s="272"/>
      <c r="U63" s="272"/>
      <c r="V63" s="272"/>
      <c r="W63" s="274"/>
      <c r="X63" s="274"/>
      <c r="Y63" s="274"/>
      <c r="Z63" s="181"/>
      <c r="AC63" s="195"/>
    </row>
    <row r="64" spans="3:29" s="279" customFormat="1" hidden="1"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4"/>
      <c r="P64" s="278"/>
      <c r="Q64" s="272"/>
      <c r="R64" s="272"/>
      <c r="S64" s="272"/>
      <c r="T64" s="272"/>
      <c r="U64" s="272"/>
      <c r="V64" s="272"/>
      <c r="W64" s="274"/>
      <c r="X64" s="274"/>
      <c r="Y64" s="274"/>
      <c r="Z64" s="282"/>
      <c r="AC64" s="195"/>
    </row>
    <row r="65" spans="3:29" s="279" customFormat="1" hidden="1"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4"/>
      <c r="P65" s="278"/>
      <c r="Q65" s="272"/>
      <c r="R65" s="272"/>
      <c r="S65" s="272"/>
      <c r="T65" s="272"/>
      <c r="U65" s="272"/>
      <c r="V65" s="272"/>
      <c r="W65" s="274"/>
      <c r="X65" s="274"/>
      <c r="Y65" s="274"/>
      <c r="Z65" s="282"/>
      <c r="AC65" s="195"/>
    </row>
    <row r="66" spans="3:29" s="279" customFormat="1" hidden="1"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4"/>
      <c r="P66" s="278"/>
      <c r="Q66" s="272"/>
      <c r="R66" s="272"/>
      <c r="S66" s="272"/>
      <c r="T66" s="272"/>
      <c r="U66" s="272"/>
      <c r="V66" s="272"/>
      <c r="W66" s="274"/>
      <c r="X66" s="274"/>
      <c r="Y66" s="274"/>
      <c r="Z66" s="282"/>
      <c r="AC66" s="195"/>
    </row>
    <row r="67" spans="3:29" s="279" customFormat="1" hidden="1"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4"/>
      <c r="P67" s="278"/>
      <c r="Q67" s="272"/>
      <c r="R67" s="272"/>
      <c r="S67" s="272"/>
      <c r="T67" s="272"/>
      <c r="U67" s="272"/>
      <c r="V67" s="272"/>
      <c r="W67" s="274"/>
      <c r="X67" s="274"/>
      <c r="Y67" s="274"/>
      <c r="Z67" s="282"/>
      <c r="AC67" s="195"/>
    </row>
    <row r="68" spans="3:29" s="279" customFormat="1" hidden="1"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4"/>
      <c r="P68" s="278"/>
      <c r="Q68" s="272"/>
      <c r="R68" s="272"/>
      <c r="S68" s="272"/>
      <c r="T68" s="272"/>
      <c r="U68" s="272"/>
      <c r="V68" s="272"/>
      <c r="W68" s="274"/>
      <c r="X68" s="274"/>
      <c r="Y68" s="274"/>
      <c r="Z68" s="282"/>
      <c r="AC68" s="195"/>
    </row>
    <row r="69" spans="3:29" s="279" customFormat="1" hidden="1"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4"/>
      <c r="P69" s="278"/>
      <c r="Q69" s="272"/>
      <c r="R69" s="272"/>
      <c r="S69" s="272"/>
      <c r="T69" s="272"/>
      <c r="U69" s="272"/>
      <c r="V69" s="272"/>
      <c r="W69" s="274"/>
      <c r="X69" s="274"/>
      <c r="Y69" s="274"/>
      <c r="Z69" s="282"/>
      <c r="AC69" s="195"/>
    </row>
    <row r="70" spans="3:29" hidden="1">
      <c r="C70" s="272"/>
      <c r="D70" s="272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86"/>
      <c r="Z70" s="181"/>
      <c r="AC70" s="195"/>
    </row>
    <row r="71" spans="3:29" hidden="1"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4"/>
      <c r="P71" s="278"/>
      <c r="Q71" s="272"/>
      <c r="R71" s="272"/>
      <c r="S71" s="272"/>
      <c r="T71" s="272"/>
      <c r="U71" s="272"/>
      <c r="V71" s="272"/>
      <c r="W71" s="274"/>
      <c r="X71" s="274"/>
      <c r="Y71" s="274"/>
      <c r="Z71" s="181"/>
      <c r="AC71" s="195"/>
    </row>
    <row r="72" spans="3:29" hidden="1"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7"/>
      <c r="P72" s="116"/>
      <c r="Q72" s="116"/>
      <c r="R72" s="116"/>
      <c r="S72" s="116"/>
      <c r="T72" s="116"/>
      <c r="U72" s="116"/>
      <c r="V72" s="117"/>
      <c r="W72" s="117"/>
      <c r="X72" s="117"/>
      <c r="Y72" s="117"/>
      <c r="Z72" s="181"/>
      <c r="AC72" s="195"/>
    </row>
    <row r="73" spans="3:29" hidden="1"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4"/>
      <c r="P73" s="278"/>
      <c r="Q73" s="272"/>
      <c r="R73" s="272"/>
      <c r="S73" s="272"/>
      <c r="T73" s="272"/>
      <c r="U73" s="272"/>
      <c r="V73" s="272"/>
      <c r="W73" s="274"/>
      <c r="X73" s="274"/>
      <c r="Y73" s="274"/>
      <c r="Z73" s="181"/>
      <c r="AC73" s="195"/>
    </row>
    <row r="74" spans="3:29" hidden="1"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4"/>
      <c r="P74" s="278"/>
      <c r="Q74" s="272"/>
      <c r="R74" s="272"/>
      <c r="S74" s="272"/>
      <c r="T74" s="272"/>
      <c r="U74" s="272"/>
      <c r="V74" s="272"/>
      <c r="W74" s="274"/>
      <c r="X74" s="274"/>
      <c r="Y74" s="274"/>
    </row>
    <row r="75" spans="3:29" ht="26.25">
      <c r="C75" s="462" t="s">
        <v>77</v>
      </c>
      <c r="D75" s="462"/>
      <c r="E75" s="462"/>
      <c r="F75" s="462"/>
      <c r="G75" s="462"/>
      <c r="H75" s="462"/>
      <c r="I75" s="462"/>
      <c r="J75" s="462"/>
      <c r="K75" s="462"/>
      <c r="L75" s="462"/>
      <c r="M75" s="462"/>
      <c r="N75" s="462"/>
      <c r="O75" s="462"/>
      <c r="P75" s="462"/>
      <c r="Q75" s="462"/>
      <c r="R75" s="462"/>
      <c r="S75" s="462"/>
      <c r="T75" s="462"/>
      <c r="U75" s="462"/>
      <c r="V75" s="462"/>
      <c r="W75" s="462"/>
      <c r="X75" s="462"/>
      <c r="Y75" s="462"/>
    </row>
    <row r="76" spans="3:29">
      <c r="C76" s="116"/>
      <c r="D76" s="193"/>
      <c r="E76" s="193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</row>
    <row r="77" spans="3:29">
      <c r="C77" s="148" t="s">
        <v>6</v>
      </c>
      <c r="D77" s="148" t="s">
        <v>7</v>
      </c>
      <c r="E77" s="149" t="s">
        <v>66</v>
      </c>
      <c r="F77" s="149" t="s">
        <v>80</v>
      </c>
      <c r="G77" s="149" t="s">
        <v>81</v>
      </c>
      <c r="H77" s="149" t="s">
        <v>82</v>
      </c>
      <c r="I77" s="149" t="s">
        <v>83</v>
      </c>
      <c r="J77" s="149" t="s">
        <v>84</v>
      </c>
      <c r="K77" s="149" t="s">
        <v>85</v>
      </c>
      <c r="L77" s="149" t="s">
        <v>86</v>
      </c>
      <c r="M77" s="149" t="s">
        <v>87</v>
      </c>
      <c r="N77" s="149" t="s">
        <v>88</v>
      </c>
      <c r="O77" s="149" t="s">
        <v>89</v>
      </c>
      <c r="P77" s="149" t="s">
        <v>1</v>
      </c>
      <c r="Q77" s="149" t="s">
        <v>90</v>
      </c>
      <c r="R77" s="149" t="s">
        <v>91</v>
      </c>
      <c r="S77" s="149" t="s">
        <v>92</v>
      </c>
      <c r="T77" s="149" t="s">
        <v>93</v>
      </c>
      <c r="U77" s="149" t="s">
        <v>94</v>
      </c>
      <c r="V77" s="149" t="s">
        <v>95</v>
      </c>
      <c r="W77" s="149" t="s">
        <v>96</v>
      </c>
      <c r="X77" s="149" t="s">
        <v>97</v>
      </c>
      <c r="Y77" s="149" t="s">
        <v>98</v>
      </c>
    </row>
    <row r="78" spans="3:29" ht="20.25">
      <c r="C78" s="148" t="s">
        <v>6</v>
      </c>
      <c r="D78" s="148" t="s">
        <v>7</v>
      </c>
      <c r="E78" s="186" t="s">
        <v>99</v>
      </c>
      <c r="F78" s="187" t="s">
        <v>100</v>
      </c>
      <c r="G78" s="188" t="s">
        <v>101</v>
      </c>
      <c r="H78" s="186" t="s">
        <v>102</v>
      </c>
      <c r="I78" s="189" t="s">
        <v>103</v>
      </c>
      <c r="J78" s="186" t="s">
        <v>104</v>
      </c>
      <c r="K78" s="190" t="s">
        <v>105</v>
      </c>
      <c r="L78" s="186" t="s">
        <v>106</v>
      </c>
      <c r="M78" s="186" t="s">
        <v>107</v>
      </c>
      <c r="N78" s="186" t="s">
        <v>108</v>
      </c>
      <c r="O78" s="191" t="s">
        <v>109</v>
      </c>
      <c r="P78" s="186" t="s">
        <v>110</v>
      </c>
      <c r="Q78" s="186" t="s">
        <v>111</v>
      </c>
      <c r="R78" s="186" t="s">
        <v>112</v>
      </c>
      <c r="S78" s="186" t="s">
        <v>113</v>
      </c>
      <c r="T78" s="190" t="s">
        <v>114</v>
      </c>
      <c r="U78" s="189" t="s">
        <v>115</v>
      </c>
      <c r="V78" s="192" t="s">
        <v>116</v>
      </c>
      <c r="W78" s="192" t="s">
        <v>117</v>
      </c>
      <c r="X78" s="192" t="s">
        <v>118</v>
      </c>
      <c r="Y78" s="194" t="s">
        <v>119</v>
      </c>
    </row>
    <row r="79" spans="3:29">
      <c r="C79" s="279">
        <v>13</v>
      </c>
      <c r="D79" s="287" t="s">
        <v>400</v>
      </c>
      <c r="E79" s="279">
        <v>2</v>
      </c>
      <c r="F79" s="279">
        <v>5</v>
      </c>
      <c r="G79" s="279">
        <v>2</v>
      </c>
      <c r="H79" s="279">
        <v>1</v>
      </c>
      <c r="I79" s="279">
        <v>1</v>
      </c>
      <c r="J79" s="279">
        <v>1</v>
      </c>
      <c r="K79" s="279">
        <v>0</v>
      </c>
      <c r="L79" s="279">
        <v>0</v>
      </c>
      <c r="M79" s="279">
        <v>0</v>
      </c>
      <c r="N79" s="279">
        <v>0</v>
      </c>
      <c r="O79" s="286">
        <v>0.5</v>
      </c>
      <c r="P79" s="279">
        <v>2</v>
      </c>
      <c r="Q79" s="279">
        <v>1</v>
      </c>
      <c r="R79" s="279">
        <v>1</v>
      </c>
      <c r="S79" s="279">
        <v>1</v>
      </c>
      <c r="T79" s="279">
        <v>0</v>
      </c>
      <c r="U79" s="279">
        <v>0</v>
      </c>
      <c r="V79" s="286">
        <v>0.8</v>
      </c>
      <c r="W79" s="286">
        <v>0.5</v>
      </c>
      <c r="X79" s="286">
        <v>1.3</v>
      </c>
      <c r="Y79" s="286">
        <v>0</v>
      </c>
    </row>
    <row r="80" spans="3:29">
      <c r="C80" s="279">
        <v>32</v>
      </c>
      <c r="D80" s="287" t="s">
        <v>401</v>
      </c>
      <c r="E80" s="279">
        <v>2</v>
      </c>
      <c r="F80" s="279">
        <v>6</v>
      </c>
      <c r="G80" s="279">
        <v>6</v>
      </c>
      <c r="H80" s="279">
        <v>1</v>
      </c>
      <c r="I80" s="279">
        <v>3</v>
      </c>
      <c r="J80" s="279">
        <v>3</v>
      </c>
      <c r="K80" s="279">
        <v>0</v>
      </c>
      <c r="L80" s="279">
        <v>0</v>
      </c>
      <c r="M80" s="279">
        <v>0</v>
      </c>
      <c r="N80" s="279">
        <v>0</v>
      </c>
      <c r="O80" s="286">
        <v>0.5</v>
      </c>
      <c r="P80" s="279">
        <v>0</v>
      </c>
      <c r="Q80" s="279">
        <v>2</v>
      </c>
      <c r="R80" s="279">
        <v>0</v>
      </c>
      <c r="S80" s="279">
        <v>3</v>
      </c>
      <c r="T80" s="279">
        <v>1</v>
      </c>
      <c r="U80" s="279">
        <v>0</v>
      </c>
      <c r="V80" s="286">
        <v>0.5</v>
      </c>
      <c r="W80" s="286">
        <v>0.5</v>
      </c>
      <c r="X80" s="286">
        <v>1</v>
      </c>
      <c r="Y80" s="286">
        <v>0</v>
      </c>
    </row>
    <row r="81" spans="3:25" s="279" customFormat="1">
      <c r="C81" s="279">
        <v>7</v>
      </c>
      <c r="D81" s="287" t="s">
        <v>402</v>
      </c>
      <c r="E81" s="279">
        <v>2</v>
      </c>
      <c r="F81" s="279">
        <v>6</v>
      </c>
      <c r="G81" s="279">
        <v>5</v>
      </c>
      <c r="H81" s="279">
        <v>0</v>
      </c>
      <c r="I81" s="279">
        <v>2</v>
      </c>
      <c r="J81" s="279">
        <v>1</v>
      </c>
      <c r="K81" s="279">
        <v>1</v>
      </c>
      <c r="L81" s="279">
        <v>0</v>
      </c>
      <c r="M81" s="279">
        <v>0</v>
      </c>
      <c r="N81" s="279">
        <v>0</v>
      </c>
      <c r="O81" s="286">
        <v>0.4</v>
      </c>
      <c r="P81" s="279">
        <v>1</v>
      </c>
      <c r="Q81" s="279">
        <v>2</v>
      </c>
      <c r="R81" s="279">
        <v>0</v>
      </c>
      <c r="S81" s="279">
        <v>0</v>
      </c>
      <c r="T81" s="279">
        <v>0</v>
      </c>
      <c r="U81" s="279">
        <v>0</v>
      </c>
      <c r="V81" s="286">
        <v>0.5</v>
      </c>
      <c r="W81" s="286">
        <v>0.6</v>
      </c>
      <c r="X81" s="286">
        <v>1.1000000000000001</v>
      </c>
      <c r="Y81" s="286">
        <v>0</v>
      </c>
    </row>
    <row r="82" spans="3:25" s="279" customFormat="1">
      <c r="C82" s="279">
        <v>15</v>
      </c>
      <c r="D82" s="287" t="s">
        <v>403</v>
      </c>
      <c r="E82" s="279">
        <v>2</v>
      </c>
      <c r="F82" s="279">
        <v>7</v>
      </c>
      <c r="G82" s="279">
        <v>5</v>
      </c>
      <c r="H82" s="279">
        <v>0</v>
      </c>
      <c r="I82" s="279">
        <v>2</v>
      </c>
      <c r="J82" s="279">
        <v>2</v>
      </c>
      <c r="K82" s="279">
        <v>0</v>
      </c>
      <c r="L82" s="279">
        <v>0</v>
      </c>
      <c r="M82" s="279">
        <v>0</v>
      </c>
      <c r="N82" s="279">
        <v>1</v>
      </c>
      <c r="O82" s="286">
        <v>0.4</v>
      </c>
      <c r="P82" s="279">
        <v>1</v>
      </c>
      <c r="Q82" s="279">
        <v>2</v>
      </c>
      <c r="R82" s="279">
        <v>1</v>
      </c>
      <c r="S82" s="279">
        <v>0</v>
      </c>
      <c r="T82" s="279">
        <v>0</v>
      </c>
      <c r="U82" s="279">
        <v>0</v>
      </c>
      <c r="V82" s="286">
        <v>0.57099999999999995</v>
      </c>
      <c r="W82" s="286">
        <v>0.4</v>
      </c>
      <c r="X82" s="286">
        <v>0.97099999999999997</v>
      </c>
      <c r="Y82" s="286">
        <v>0</v>
      </c>
    </row>
    <row r="83" spans="3:25" s="279" customFormat="1">
      <c r="C83" s="279">
        <v>11</v>
      </c>
      <c r="D83" s="287" t="s">
        <v>404</v>
      </c>
      <c r="E83" s="279">
        <v>2</v>
      </c>
      <c r="F83" s="279">
        <v>6</v>
      </c>
      <c r="G83" s="279">
        <v>6</v>
      </c>
      <c r="H83" s="279">
        <v>1</v>
      </c>
      <c r="I83" s="279">
        <v>2</v>
      </c>
      <c r="J83" s="279">
        <v>1</v>
      </c>
      <c r="K83" s="279">
        <v>1</v>
      </c>
      <c r="L83" s="279">
        <v>0</v>
      </c>
      <c r="M83" s="279">
        <v>0</v>
      </c>
      <c r="N83" s="279">
        <v>4</v>
      </c>
      <c r="O83" s="286">
        <v>0.33300000000000002</v>
      </c>
      <c r="P83" s="279">
        <v>0</v>
      </c>
      <c r="Q83" s="279">
        <v>3</v>
      </c>
      <c r="R83" s="279">
        <v>0</v>
      </c>
      <c r="S83" s="279">
        <v>0</v>
      </c>
      <c r="T83" s="279">
        <v>0</v>
      </c>
      <c r="U83" s="279">
        <v>0</v>
      </c>
      <c r="V83" s="286">
        <v>0.33300000000000002</v>
      </c>
      <c r="W83" s="286">
        <v>0.5</v>
      </c>
      <c r="X83" s="286">
        <v>0.83299999999999996</v>
      </c>
      <c r="Y83" s="286">
        <v>0.25</v>
      </c>
    </row>
    <row r="84" spans="3:25" s="279" customFormat="1">
      <c r="C84" s="279">
        <v>21</v>
      </c>
      <c r="D84" s="287" t="s">
        <v>405</v>
      </c>
      <c r="E84" s="279">
        <v>2</v>
      </c>
      <c r="F84" s="279">
        <v>7</v>
      </c>
      <c r="G84" s="279">
        <v>6</v>
      </c>
      <c r="H84" s="279">
        <v>1</v>
      </c>
      <c r="I84" s="279">
        <v>2</v>
      </c>
      <c r="J84" s="279">
        <v>2</v>
      </c>
      <c r="K84" s="279">
        <v>0</v>
      </c>
      <c r="L84" s="279">
        <v>0</v>
      </c>
      <c r="M84" s="279">
        <v>0</v>
      </c>
      <c r="N84" s="279">
        <v>0</v>
      </c>
      <c r="O84" s="286">
        <v>0.33300000000000002</v>
      </c>
      <c r="P84" s="279">
        <v>1</v>
      </c>
      <c r="Q84" s="279">
        <v>1</v>
      </c>
      <c r="R84" s="279">
        <v>0</v>
      </c>
      <c r="S84" s="279">
        <v>0</v>
      </c>
      <c r="T84" s="279">
        <v>0</v>
      </c>
      <c r="U84" s="279">
        <v>0</v>
      </c>
      <c r="V84" s="286">
        <v>0.42899999999999999</v>
      </c>
      <c r="W84" s="286">
        <v>0.33300000000000002</v>
      </c>
      <c r="X84" s="286">
        <v>0.76200000000000001</v>
      </c>
      <c r="Y84" s="286">
        <v>0</v>
      </c>
    </row>
    <row r="85" spans="3:25" s="279" customFormat="1">
      <c r="C85" s="279">
        <v>39</v>
      </c>
      <c r="D85" s="287" t="s">
        <v>406</v>
      </c>
      <c r="E85" s="279">
        <v>2</v>
      </c>
      <c r="F85" s="279">
        <v>5</v>
      </c>
      <c r="G85" s="279">
        <v>3</v>
      </c>
      <c r="H85" s="279">
        <v>1</v>
      </c>
      <c r="I85" s="279">
        <v>1</v>
      </c>
      <c r="J85" s="279">
        <v>1</v>
      </c>
      <c r="K85" s="279">
        <v>0</v>
      </c>
      <c r="L85" s="279">
        <v>0</v>
      </c>
      <c r="M85" s="279">
        <v>0</v>
      </c>
      <c r="N85" s="279">
        <v>0</v>
      </c>
      <c r="O85" s="286">
        <v>0.33300000000000002</v>
      </c>
      <c r="P85" s="279">
        <v>2</v>
      </c>
      <c r="Q85" s="279">
        <v>1</v>
      </c>
      <c r="R85" s="279">
        <v>0</v>
      </c>
      <c r="S85" s="279">
        <v>0</v>
      </c>
      <c r="T85" s="279">
        <v>0</v>
      </c>
      <c r="U85" s="279">
        <v>0</v>
      </c>
      <c r="V85" s="286">
        <v>0.6</v>
      </c>
      <c r="W85" s="286">
        <v>0.33300000000000002</v>
      </c>
      <c r="X85" s="286">
        <v>0.93300000000000005</v>
      </c>
      <c r="Y85" s="286">
        <v>0.33300000000000002</v>
      </c>
    </row>
    <row r="86" spans="3:25" s="279" customFormat="1">
      <c r="C86" s="279">
        <v>10</v>
      </c>
      <c r="D86" s="287" t="s">
        <v>407</v>
      </c>
      <c r="E86" s="279">
        <v>2</v>
      </c>
      <c r="F86" s="279">
        <v>5</v>
      </c>
      <c r="G86" s="279">
        <v>5</v>
      </c>
      <c r="H86" s="279">
        <v>0</v>
      </c>
      <c r="I86" s="279">
        <v>0</v>
      </c>
      <c r="J86" s="279">
        <v>0</v>
      </c>
      <c r="K86" s="279">
        <v>0</v>
      </c>
      <c r="L86" s="279">
        <v>0</v>
      </c>
      <c r="M86" s="279">
        <v>0</v>
      </c>
      <c r="N86" s="279">
        <v>0</v>
      </c>
      <c r="O86" s="286">
        <v>0</v>
      </c>
      <c r="P86" s="279">
        <v>0</v>
      </c>
      <c r="Q86" s="279">
        <v>5</v>
      </c>
      <c r="R86" s="279">
        <v>0</v>
      </c>
      <c r="S86" s="279">
        <v>0</v>
      </c>
      <c r="T86" s="279">
        <v>0</v>
      </c>
      <c r="U86" s="279">
        <v>0</v>
      </c>
      <c r="V86" s="286">
        <v>0</v>
      </c>
      <c r="W86" s="286">
        <v>0</v>
      </c>
      <c r="X86" s="286">
        <v>0</v>
      </c>
      <c r="Y86" s="286">
        <v>0</v>
      </c>
    </row>
    <row r="87" spans="3:25">
      <c r="C87" s="279">
        <v>0</v>
      </c>
      <c r="D87" s="287" t="s">
        <v>408</v>
      </c>
      <c r="E87" s="279">
        <v>1</v>
      </c>
      <c r="F87" s="279">
        <v>1</v>
      </c>
      <c r="G87" s="279">
        <v>1</v>
      </c>
      <c r="H87" s="279">
        <v>0</v>
      </c>
      <c r="I87" s="279">
        <v>0</v>
      </c>
      <c r="J87" s="279">
        <v>0</v>
      </c>
      <c r="K87" s="279">
        <v>0</v>
      </c>
      <c r="L87" s="279">
        <v>0</v>
      </c>
      <c r="M87" s="279">
        <v>0</v>
      </c>
      <c r="N87" s="279">
        <v>0</v>
      </c>
      <c r="O87" s="286">
        <v>0</v>
      </c>
      <c r="P87" s="279">
        <v>0</v>
      </c>
      <c r="Q87" s="279">
        <v>0</v>
      </c>
      <c r="R87" s="279">
        <v>0</v>
      </c>
      <c r="S87" s="279">
        <v>0</v>
      </c>
      <c r="T87" s="279">
        <v>0</v>
      </c>
      <c r="U87" s="279">
        <v>0</v>
      </c>
      <c r="V87" s="286">
        <v>0</v>
      </c>
      <c r="W87" s="286">
        <v>0</v>
      </c>
      <c r="X87" s="286">
        <v>0</v>
      </c>
      <c r="Y87" s="286">
        <v>0</v>
      </c>
    </row>
    <row r="88" spans="3:25">
      <c r="C88" s="279">
        <v>36</v>
      </c>
      <c r="D88" s="287" t="s">
        <v>409</v>
      </c>
      <c r="E88" s="279">
        <v>2</v>
      </c>
      <c r="F88" s="279">
        <v>6</v>
      </c>
      <c r="G88" s="279">
        <v>4</v>
      </c>
      <c r="H88" s="279">
        <v>2</v>
      </c>
      <c r="I88" s="279">
        <v>0</v>
      </c>
      <c r="J88" s="279">
        <v>0</v>
      </c>
      <c r="K88" s="279">
        <v>0</v>
      </c>
      <c r="L88" s="279">
        <v>0</v>
      </c>
      <c r="M88" s="279">
        <v>0</v>
      </c>
      <c r="N88" s="279">
        <v>0</v>
      </c>
      <c r="O88" s="286">
        <v>0</v>
      </c>
      <c r="P88" s="279">
        <v>2</v>
      </c>
      <c r="Q88" s="279">
        <v>3</v>
      </c>
      <c r="R88" s="279">
        <v>0</v>
      </c>
      <c r="S88" s="279">
        <v>0</v>
      </c>
      <c r="T88" s="279">
        <v>0</v>
      </c>
      <c r="U88" s="279">
        <v>0</v>
      </c>
      <c r="V88" s="286">
        <v>0.33300000000000002</v>
      </c>
      <c r="W88" s="286">
        <v>0</v>
      </c>
      <c r="X88" s="286">
        <v>0.33300000000000002</v>
      </c>
      <c r="Y88" s="286">
        <v>0</v>
      </c>
    </row>
    <row r="89" spans="3:25">
      <c r="C89" s="279">
        <v>3</v>
      </c>
      <c r="D89" s="287" t="s">
        <v>410</v>
      </c>
      <c r="E89" s="279">
        <v>2</v>
      </c>
      <c r="F89" s="279">
        <v>7</v>
      </c>
      <c r="G89" s="279">
        <v>5</v>
      </c>
      <c r="H89" s="279">
        <v>2</v>
      </c>
      <c r="I89" s="279">
        <v>0</v>
      </c>
      <c r="J89" s="279">
        <v>0</v>
      </c>
      <c r="K89" s="279">
        <v>0</v>
      </c>
      <c r="L89" s="279">
        <v>0</v>
      </c>
      <c r="M89" s="279">
        <v>0</v>
      </c>
      <c r="N89" s="279">
        <v>1</v>
      </c>
      <c r="O89" s="286">
        <v>0</v>
      </c>
      <c r="P89" s="279">
        <v>2</v>
      </c>
      <c r="Q89" s="279">
        <v>0</v>
      </c>
      <c r="R89" s="279">
        <v>0</v>
      </c>
      <c r="S89" s="279">
        <v>6</v>
      </c>
      <c r="T89" s="279">
        <v>0</v>
      </c>
      <c r="U89" s="279">
        <v>0</v>
      </c>
      <c r="V89" s="286">
        <v>0.28599999999999998</v>
      </c>
      <c r="W89" s="286">
        <v>0</v>
      </c>
      <c r="X89" s="286">
        <v>0.28599999999999998</v>
      </c>
      <c r="Y89" s="286">
        <v>0</v>
      </c>
    </row>
    <row r="90" spans="3:25" ht="19.5" thickBot="1">
      <c r="C90" s="279">
        <v>23</v>
      </c>
      <c r="D90" s="287" t="s">
        <v>411</v>
      </c>
      <c r="E90" s="279">
        <v>1</v>
      </c>
      <c r="F90" s="279">
        <v>2</v>
      </c>
      <c r="G90" s="279">
        <v>2</v>
      </c>
      <c r="H90" s="279">
        <v>0</v>
      </c>
      <c r="I90" s="279">
        <v>0</v>
      </c>
      <c r="J90" s="279">
        <v>0</v>
      </c>
      <c r="K90" s="279">
        <v>0</v>
      </c>
      <c r="L90" s="279">
        <v>0</v>
      </c>
      <c r="M90" s="279">
        <v>0</v>
      </c>
      <c r="N90" s="279">
        <v>0</v>
      </c>
      <c r="O90" s="286">
        <v>0</v>
      </c>
      <c r="P90" s="279">
        <v>0</v>
      </c>
      <c r="Q90" s="279">
        <v>2</v>
      </c>
      <c r="R90" s="279">
        <v>0</v>
      </c>
      <c r="S90" s="279">
        <v>0</v>
      </c>
      <c r="T90" s="279">
        <v>0</v>
      </c>
      <c r="U90" s="279">
        <v>0</v>
      </c>
      <c r="V90" s="286">
        <v>0</v>
      </c>
      <c r="W90" s="286">
        <v>0</v>
      </c>
      <c r="X90" s="286">
        <v>0</v>
      </c>
      <c r="Y90" s="286">
        <v>0</v>
      </c>
    </row>
    <row r="91" spans="3:25" ht="19.5" thickTop="1">
      <c r="C91" s="348"/>
      <c r="D91" s="348" t="s">
        <v>360</v>
      </c>
      <c r="E91" s="348">
        <v>3</v>
      </c>
      <c r="F91" s="348">
        <v>63</v>
      </c>
      <c r="G91" s="348">
        <v>50</v>
      </c>
      <c r="H91" s="348">
        <v>9</v>
      </c>
      <c r="I91" s="348">
        <v>13</v>
      </c>
      <c r="J91" s="348">
        <v>11</v>
      </c>
      <c r="K91" s="348">
        <v>2</v>
      </c>
      <c r="L91" s="348">
        <v>0</v>
      </c>
      <c r="M91" s="348">
        <v>0</v>
      </c>
      <c r="N91" s="348">
        <v>6</v>
      </c>
      <c r="O91" s="349">
        <v>0.26</v>
      </c>
      <c r="P91" s="348">
        <v>11</v>
      </c>
      <c r="Q91" s="348">
        <v>22</v>
      </c>
      <c r="R91" s="348">
        <v>2</v>
      </c>
      <c r="S91" s="348">
        <v>10</v>
      </c>
      <c r="T91" s="348">
        <v>1</v>
      </c>
      <c r="U91" s="348">
        <v>0</v>
      </c>
      <c r="V91" s="349">
        <v>0.41269841269841268</v>
      </c>
      <c r="W91" s="349">
        <v>0.3</v>
      </c>
      <c r="X91" s="349">
        <v>0.71269841269841261</v>
      </c>
      <c r="Y91" s="349">
        <v>7.6923076923076927E-2</v>
      </c>
    </row>
    <row r="92" spans="3:25"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4"/>
      <c r="P92" s="278"/>
      <c r="Q92" s="272"/>
      <c r="R92" s="272"/>
      <c r="S92" s="272"/>
      <c r="T92" s="272"/>
      <c r="U92" s="272"/>
      <c r="V92" s="272"/>
      <c r="W92" s="274"/>
      <c r="X92" s="274"/>
      <c r="Y92" s="274"/>
    </row>
    <row r="93" spans="3:25" ht="4.9000000000000004" customHeight="1"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4"/>
      <c r="P93" s="278"/>
      <c r="Q93" s="272"/>
      <c r="R93" s="272"/>
      <c r="S93" s="272"/>
      <c r="T93" s="272"/>
      <c r="U93" s="272"/>
      <c r="V93" s="272"/>
      <c r="W93" s="274"/>
      <c r="X93" s="274"/>
      <c r="Y93" s="274"/>
    </row>
    <row r="94" spans="3:25"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4"/>
      <c r="P94" s="278"/>
      <c r="Q94" s="272"/>
      <c r="R94" s="272"/>
      <c r="S94" s="272"/>
      <c r="T94" s="272"/>
      <c r="U94" s="272"/>
      <c r="V94" s="272"/>
      <c r="W94" s="274"/>
      <c r="X94" s="274"/>
      <c r="Y94" s="274"/>
    </row>
    <row r="95" spans="3:25"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4"/>
      <c r="P95" s="278"/>
      <c r="Q95" s="272"/>
      <c r="R95" s="272"/>
      <c r="S95" s="272"/>
      <c r="T95" s="272"/>
      <c r="U95" s="272"/>
      <c r="V95" s="272"/>
      <c r="W95" s="274"/>
      <c r="X95" s="274"/>
      <c r="Y95" s="274"/>
    </row>
    <row r="96" spans="3:25"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4"/>
      <c r="P96" s="278"/>
      <c r="Q96" s="272"/>
      <c r="R96" s="272"/>
      <c r="S96" s="272"/>
      <c r="T96" s="272"/>
      <c r="U96" s="272"/>
      <c r="V96" s="272"/>
      <c r="W96" s="274"/>
      <c r="X96" s="274"/>
      <c r="Y96" s="274"/>
    </row>
    <row r="97" spans="3:25"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4"/>
      <c r="P97" s="278"/>
      <c r="Q97" s="272"/>
      <c r="R97" s="272"/>
      <c r="S97" s="272"/>
      <c r="T97" s="272"/>
      <c r="U97" s="272"/>
      <c r="V97" s="272"/>
      <c r="W97" s="274"/>
      <c r="X97" s="274"/>
      <c r="Y97" s="274"/>
    </row>
    <row r="98" spans="3:25"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4"/>
      <c r="P98" s="278"/>
      <c r="Q98" s="272"/>
      <c r="R98" s="272"/>
      <c r="S98" s="272"/>
      <c r="T98" s="272"/>
      <c r="U98" s="272"/>
      <c r="V98" s="272"/>
      <c r="W98" s="274"/>
      <c r="X98" s="274"/>
      <c r="Y98" s="274"/>
    </row>
    <row r="99" spans="3:25"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4"/>
      <c r="P99" s="278"/>
      <c r="Q99" s="272"/>
      <c r="R99" s="272"/>
      <c r="S99" s="272"/>
      <c r="T99" s="272"/>
      <c r="U99" s="272"/>
      <c r="V99" s="272"/>
      <c r="W99" s="274"/>
      <c r="X99" s="274"/>
      <c r="Y99" s="274"/>
    </row>
    <row r="100" spans="3:25"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4"/>
      <c r="P100" s="278"/>
      <c r="Q100" s="272"/>
      <c r="R100" s="272"/>
      <c r="S100" s="272"/>
      <c r="T100" s="272"/>
      <c r="U100" s="272"/>
      <c r="V100" s="272"/>
      <c r="W100" s="274"/>
      <c r="X100" s="274"/>
      <c r="Y100" s="274"/>
    </row>
    <row r="101" spans="3:25"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4"/>
      <c r="P101" s="278"/>
      <c r="Q101" s="272"/>
      <c r="R101" s="272"/>
      <c r="S101" s="272"/>
      <c r="T101" s="272"/>
      <c r="U101" s="272"/>
      <c r="V101" s="272"/>
      <c r="W101" s="274"/>
      <c r="X101" s="274"/>
      <c r="Y101" s="274"/>
    </row>
    <row r="102" spans="3:25"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4"/>
      <c r="P102" s="278"/>
      <c r="Q102" s="272"/>
      <c r="R102" s="272"/>
      <c r="S102" s="272"/>
      <c r="T102" s="272"/>
      <c r="U102" s="272"/>
      <c r="V102" s="272"/>
      <c r="W102" s="274"/>
      <c r="X102" s="274"/>
      <c r="Y102" s="274"/>
    </row>
    <row r="103" spans="3:25"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4"/>
      <c r="P103" s="278"/>
      <c r="Q103" s="272"/>
      <c r="R103" s="272"/>
      <c r="S103" s="272"/>
      <c r="T103" s="272"/>
      <c r="U103" s="272"/>
      <c r="V103" s="272"/>
      <c r="W103" s="274"/>
      <c r="X103" s="274"/>
      <c r="Y103" s="274"/>
    </row>
    <row r="104" spans="3:25"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4"/>
      <c r="P104" s="278"/>
      <c r="Q104" s="272"/>
      <c r="R104" s="272"/>
      <c r="S104" s="272"/>
      <c r="T104" s="272"/>
      <c r="U104" s="272"/>
      <c r="V104" s="272"/>
      <c r="W104" s="274"/>
      <c r="X104" s="274"/>
      <c r="Y104" s="274"/>
    </row>
    <row r="105" spans="3:25"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4"/>
      <c r="P105" s="278"/>
      <c r="Q105" s="272"/>
      <c r="R105" s="272"/>
      <c r="S105" s="272"/>
      <c r="T105" s="272"/>
      <c r="U105" s="272"/>
      <c r="V105" s="272"/>
      <c r="W105" s="274"/>
      <c r="X105" s="274"/>
      <c r="Y105" s="274"/>
    </row>
    <row r="106" spans="3:25">
      <c r="C106" s="272"/>
      <c r="D106" s="272"/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  <c r="O106" s="279"/>
      <c r="P106" s="279"/>
      <c r="Q106" s="279"/>
      <c r="R106" s="279"/>
      <c r="S106" s="279"/>
      <c r="T106" s="279"/>
      <c r="U106" s="279"/>
      <c r="V106" s="279"/>
      <c r="W106" s="279"/>
      <c r="X106" s="279"/>
      <c r="Y106" s="286"/>
    </row>
    <row r="107" spans="3:25"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4"/>
      <c r="P107" s="278"/>
      <c r="Q107" s="272"/>
      <c r="R107" s="272"/>
      <c r="S107" s="272"/>
      <c r="T107" s="272"/>
      <c r="U107" s="272"/>
      <c r="V107" s="272"/>
      <c r="W107" s="274"/>
      <c r="X107" s="274"/>
      <c r="Y107" s="274"/>
    </row>
  </sheetData>
  <mergeCells count="3">
    <mergeCell ref="C3:Y3"/>
    <mergeCell ref="C37:Y37"/>
    <mergeCell ref="C75:Y75"/>
  </mergeCells>
  <phoneticPr fontId="30" type="noConversion"/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85"/>
  <sheetViews>
    <sheetView zoomScale="85" zoomScaleNormal="85" workbookViewId="0">
      <selection activeCell="O1" sqref="O1:O1048576"/>
    </sheetView>
  </sheetViews>
  <sheetFormatPr defaultColWidth="8.85546875" defaultRowHeight="23.25"/>
  <cols>
    <col min="1" max="1" width="2.7109375" style="290"/>
    <col min="2" max="2" width="13.7109375" style="290" bestFit="1" customWidth="1"/>
    <col min="3" max="3" width="13.28515625" style="290"/>
    <col min="4" max="4" width="7.85546875" style="290" bestFit="1" customWidth="1"/>
    <col min="5" max="5" width="27" style="290" bestFit="1" customWidth="1"/>
    <col min="6" max="6" width="9" style="290" customWidth="1"/>
    <col min="7" max="7" width="9.7109375" style="290" customWidth="1"/>
    <col min="8" max="8" width="10" style="290" customWidth="1"/>
    <col min="9" max="9" width="8.5703125" style="290" customWidth="1"/>
    <col min="10" max="10" width="8.85546875" style="290" customWidth="1"/>
    <col min="11" max="13" width="9.7109375" style="290" customWidth="1"/>
    <col min="14" max="14" width="10.140625" style="290" customWidth="1"/>
    <col min="15" max="15" width="10.5703125" style="290" customWidth="1"/>
    <col min="16" max="16" width="11.28515625" style="290" customWidth="1"/>
    <col min="17" max="18" width="10" style="290" customWidth="1"/>
    <col min="19" max="19" width="14.140625" style="290" customWidth="1"/>
    <col min="20" max="21" width="9.7109375" style="290" customWidth="1"/>
    <col min="22" max="22" width="10.85546875" style="290" customWidth="1"/>
    <col min="23" max="23" width="11.28515625" style="290" customWidth="1"/>
    <col min="24" max="24" width="10.85546875" style="290" customWidth="1"/>
    <col min="25" max="25" width="13.42578125" style="290" customWidth="1"/>
    <col min="26" max="26" width="14.42578125" style="290" customWidth="1"/>
    <col min="27" max="16384" width="8.85546875" style="290"/>
  </cols>
  <sheetData>
    <row r="3" spans="2:26">
      <c r="B3" s="272"/>
      <c r="C3" s="116"/>
      <c r="D3" s="116"/>
      <c r="E3" s="463" t="s">
        <v>120</v>
      </c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116"/>
      <c r="X3" s="116"/>
      <c r="Y3" s="116"/>
      <c r="Z3" s="116"/>
    </row>
    <row r="4" spans="2:26">
      <c r="B4" s="272"/>
      <c r="C4" s="272"/>
      <c r="D4" s="272"/>
      <c r="E4" s="272">
        <v>1</v>
      </c>
      <c r="F4" s="272">
        <v>2</v>
      </c>
      <c r="G4" s="272">
        <v>3</v>
      </c>
      <c r="H4" s="272">
        <v>4</v>
      </c>
      <c r="I4" s="272">
        <v>5</v>
      </c>
      <c r="J4" s="272">
        <v>6</v>
      </c>
      <c r="K4" s="272">
        <v>7</v>
      </c>
      <c r="L4" s="272">
        <v>8</v>
      </c>
      <c r="M4" s="272">
        <v>9</v>
      </c>
      <c r="N4" s="272">
        <v>10</v>
      </c>
      <c r="O4" s="272">
        <v>11</v>
      </c>
      <c r="P4" s="272">
        <v>12</v>
      </c>
      <c r="Q4" s="272">
        <v>13</v>
      </c>
      <c r="R4" s="272">
        <v>14</v>
      </c>
      <c r="S4" s="272">
        <v>15</v>
      </c>
      <c r="T4" s="272">
        <v>16</v>
      </c>
      <c r="U4" s="272">
        <v>17</v>
      </c>
      <c r="V4" s="272">
        <v>18</v>
      </c>
      <c r="W4" s="272">
        <v>19</v>
      </c>
      <c r="X4" s="272">
        <v>20</v>
      </c>
      <c r="Y4" s="272">
        <v>21</v>
      </c>
      <c r="Z4" s="272">
        <v>22</v>
      </c>
    </row>
    <row r="5" spans="2:26">
      <c r="B5" s="272"/>
      <c r="C5" s="423" t="s">
        <v>121</v>
      </c>
      <c r="D5" s="423" t="s">
        <v>6</v>
      </c>
      <c r="E5" s="423" t="s">
        <v>7</v>
      </c>
      <c r="F5" s="423" t="s">
        <v>66</v>
      </c>
      <c r="G5" s="423" t="s">
        <v>80</v>
      </c>
      <c r="H5" s="423" t="s">
        <v>81</v>
      </c>
      <c r="I5" s="423" t="s">
        <v>82</v>
      </c>
      <c r="J5" s="423" t="s">
        <v>83</v>
      </c>
      <c r="K5" s="423" t="s">
        <v>84</v>
      </c>
      <c r="L5" s="423" t="s">
        <v>85</v>
      </c>
      <c r="M5" s="423" t="s">
        <v>86</v>
      </c>
      <c r="N5" s="423" t="s">
        <v>87</v>
      </c>
      <c r="O5" s="423" t="s">
        <v>88</v>
      </c>
      <c r="P5" s="423" t="s">
        <v>89</v>
      </c>
      <c r="Q5" s="423" t="s">
        <v>1</v>
      </c>
      <c r="R5" s="423" t="s">
        <v>90</v>
      </c>
      <c r="S5" s="423" t="s">
        <v>91</v>
      </c>
      <c r="T5" s="423" t="s">
        <v>92</v>
      </c>
      <c r="U5" s="423" t="s">
        <v>93</v>
      </c>
      <c r="V5" s="423" t="s">
        <v>94</v>
      </c>
      <c r="W5" s="423" t="s">
        <v>95</v>
      </c>
      <c r="X5" s="423" t="s">
        <v>96</v>
      </c>
      <c r="Y5" s="423" t="s">
        <v>97</v>
      </c>
      <c r="Z5" s="423" t="s">
        <v>98</v>
      </c>
    </row>
    <row r="6" spans="2:26">
      <c r="B6" s="272">
        <v>1</v>
      </c>
      <c r="C6" s="206" t="s">
        <v>0</v>
      </c>
      <c r="D6" s="276">
        <v>40</v>
      </c>
      <c r="E6" s="292" t="s">
        <v>414</v>
      </c>
      <c r="F6" s="276">
        <v>1</v>
      </c>
      <c r="G6" s="276">
        <v>5</v>
      </c>
      <c r="H6" s="276">
        <v>4</v>
      </c>
      <c r="I6" s="276">
        <v>3</v>
      </c>
      <c r="J6" s="276">
        <v>3</v>
      </c>
      <c r="K6" s="276">
        <v>2</v>
      </c>
      <c r="L6" s="276">
        <v>0</v>
      </c>
      <c r="M6" s="276">
        <v>1</v>
      </c>
      <c r="N6" s="276">
        <v>0</v>
      </c>
      <c r="O6" s="276">
        <v>1</v>
      </c>
      <c r="P6" s="277">
        <v>0.75</v>
      </c>
      <c r="Q6" s="276">
        <v>1</v>
      </c>
      <c r="R6" s="276">
        <v>0</v>
      </c>
      <c r="S6" s="276">
        <v>0</v>
      </c>
      <c r="T6" s="276">
        <v>0</v>
      </c>
      <c r="U6" s="276">
        <v>0</v>
      </c>
      <c r="V6" s="276">
        <v>0</v>
      </c>
      <c r="W6" s="277">
        <v>0.8</v>
      </c>
      <c r="X6" s="277">
        <v>1.25</v>
      </c>
      <c r="Y6" s="277">
        <v>2.0499999999999998</v>
      </c>
      <c r="Z6" s="277">
        <v>1</v>
      </c>
    </row>
    <row r="7" spans="2:26">
      <c r="B7" s="272">
        <v>2</v>
      </c>
      <c r="C7" s="206" t="s">
        <v>0</v>
      </c>
      <c r="D7" s="276">
        <v>5</v>
      </c>
      <c r="E7" s="292" t="s">
        <v>415</v>
      </c>
      <c r="F7" s="276">
        <v>3</v>
      </c>
      <c r="G7" s="276">
        <v>10</v>
      </c>
      <c r="H7" s="276">
        <v>9</v>
      </c>
      <c r="I7" s="276">
        <v>5</v>
      </c>
      <c r="J7" s="276">
        <v>6</v>
      </c>
      <c r="K7" s="276">
        <v>5</v>
      </c>
      <c r="L7" s="276">
        <v>0</v>
      </c>
      <c r="M7" s="276">
        <v>1</v>
      </c>
      <c r="N7" s="276">
        <v>0</v>
      </c>
      <c r="O7" s="276">
        <v>4</v>
      </c>
      <c r="P7" s="277">
        <v>0.66700000000000004</v>
      </c>
      <c r="Q7" s="276">
        <v>1</v>
      </c>
      <c r="R7" s="276">
        <v>1</v>
      </c>
      <c r="S7" s="276">
        <v>0</v>
      </c>
      <c r="T7" s="276">
        <v>2</v>
      </c>
      <c r="U7" s="276">
        <v>0</v>
      </c>
      <c r="V7" s="276">
        <v>0</v>
      </c>
      <c r="W7" s="277">
        <v>0.7</v>
      </c>
      <c r="X7" s="277">
        <v>0.88900000000000001</v>
      </c>
      <c r="Y7" s="277">
        <v>1.589</v>
      </c>
      <c r="Z7" s="277">
        <v>0.66700000000000004</v>
      </c>
    </row>
    <row r="8" spans="2:26">
      <c r="B8" s="272">
        <v>3</v>
      </c>
      <c r="C8" s="206" t="s">
        <v>0</v>
      </c>
      <c r="D8" s="276">
        <v>23</v>
      </c>
      <c r="E8" s="292" t="s">
        <v>359</v>
      </c>
      <c r="F8" s="276">
        <v>3</v>
      </c>
      <c r="G8" s="276">
        <v>13</v>
      </c>
      <c r="H8" s="276">
        <v>11</v>
      </c>
      <c r="I8" s="276">
        <v>5</v>
      </c>
      <c r="J8" s="276">
        <v>6</v>
      </c>
      <c r="K8" s="276">
        <v>4</v>
      </c>
      <c r="L8" s="276">
        <v>2</v>
      </c>
      <c r="M8" s="276">
        <v>0</v>
      </c>
      <c r="N8" s="276">
        <v>0</v>
      </c>
      <c r="O8" s="276">
        <v>7</v>
      </c>
      <c r="P8" s="277">
        <v>0.54500000000000004</v>
      </c>
      <c r="Q8" s="276">
        <v>1</v>
      </c>
      <c r="R8" s="276">
        <v>0</v>
      </c>
      <c r="S8" s="276">
        <v>1</v>
      </c>
      <c r="T8" s="276">
        <v>2</v>
      </c>
      <c r="U8" s="276">
        <v>0</v>
      </c>
      <c r="V8" s="276">
        <v>0</v>
      </c>
      <c r="W8" s="277">
        <v>0.61499999999999999</v>
      </c>
      <c r="X8" s="277">
        <v>0.72699999999999998</v>
      </c>
      <c r="Y8" s="277">
        <v>1.343</v>
      </c>
      <c r="Z8" s="277">
        <v>0.6</v>
      </c>
    </row>
    <row r="9" spans="2:26">
      <c r="B9" s="272">
        <v>4</v>
      </c>
      <c r="C9" s="206" t="s">
        <v>0</v>
      </c>
      <c r="D9" s="276">
        <v>47</v>
      </c>
      <c r="E9" s="292" t="s">
        <v>361</v>
      </c>
      <c r="F9" s="276">
        <v>1</v>
      </c>
      <c r="G9" s="276">
        <v>2</v>
      </c>
      <c r="H9" s="276">
        <v>2</v>
      </c>
      <c r="I9" s="276">
        <v>0</v>
      </c>
      <c r="J9" s="276">
        <v>1</v>
      </c>
      <c r="K9" s="276">
        <v>1</v>
      </c>
      <c r="L9" s="276">
        <v>0</v>
      </c>
      <c r="M9" s="276">
        <v>0</v>
      </c>
      <c r="N9" s="276">
        <v>0</v>
      </c>
      <c r="O9" s="276">
        <v>0</v>
      </c>
      <c r="P9" s="277">
        <v>0.5</v>
      </c>
      <c r="Q9" s="276">
        <v>0</v>
      </c>
      <c r="R9" s="276">
        <v>0</v>
      </c>
      <c r="S9" s="276">
        <v>0</v>
      </c>
      <c r="T9" s="276">
        <v>0</v>
      </c>
      <c r="U9" s="276">
        <v>1</v>
      </c>
      <c r="V9" s="276">
        <v>0</v>
      </c>
      <c r="W9" s="277">
        <v>0.5</v>
      </c>
      <c r="X9" s="277">
        <v>0.5</v>
      </c>
      <c r="Y9" s="277">
        <v>1</v>
      </c>
      <c r="Z9" s="277">
        <v>0</v>
      </c>
    </row>
    <row r="10" spans="2:26">
      <c r="B10" s="272">
        <v>5</v>
      </c>
      <c r="C10" s="206" t="s">
        <v>0</v>
      </c>
      <c r="D10" s="276">
        <v>24</v>
      </c>
      <c r="E10" s="292" t="s">
        <v>362</v>
      </c>
      <c r="F10" s="276">
        <v>3</v>
      </c>
      <c r="G10" s="276">
        <v>12</v>
      </c>
      <c r="H10" s="276">
        <v>10</v>
      </c>
      <c r="I10" s="276">
        <v>6</v>
      </c>
      <c r="J10" s="276">
        <v>5</v>
      </c>
      <c r="K10" s="276">
        <v>3</v>
      </c>
      <c r="L10" s="276">
        <v>1</v>
      </c>
      <c r="M10" s="276">
        <v>1</v>
      </c>
      <c r="N10" s="276">
        <v>0</v>
      </c>
      <c r="O10" s="276">
        <v>3</v>
      </c>
      <c r="P10" s="277">
        <v>0.5</v>
      </c>
      <c r="Q10" s="276">
        <v>2</v>
      </c>
      <c r="R10" s="276">
        <v>1</v>
      </c>
      <c r="S10" s="276">
        <v>0</v>
      </c>
      <c r="T10" s="276">
        <v>1</v>
      </c>
      <c r="U10" s="276">
        <v>0</v>
      </c>
      <c r="V10" s="276">
        <v>0</v>
      </c>
      <c r="W10" s="277">
        <v>0.58299999999999996</v>
      </c>
      <c r="X10" s="277">
        <v>0.8</v>
      </c>
      <c r="Y10" s="277">
        <v>1.383</v>
      </c>
      <c r="Z10" s="277">
        <v>0.33300000000000002</v>
      </c>
    </row>
    <row r="11" spans="2:26" s="291" customFormat="1">
      <c r="B11" s="272">
        <v>6</v>
      </c>
      <c r="C11" s="206" t="s">
        <v>0</v>
      </c>
      <c r="D11" s="276">
        <v>37</v>
      </c>
      <c r="E11" s="292" t="s">
        <v>363</v>
      </c>
      <c r="F11" s="276">
        <v>2</v>
      </c>
      <c r="G11" s="276">
        <v>8</v>
      </c>
      <c r="H11" s="276">
        <v>5</v>
      </c>
      <c r="I11" s="276">
        <v>3</v>
      </c>
      <c r="J11" s="276">
        <v>1</v>
      </c>
      <c r="K11" s="276">
        <v>0</v>
      </c>
      <c r="L11" s="276">
        <v>1</v>
      </c>
      <c r="M11" s="276">
        <v>0</v>
      </c>
      <c r="N11" s="276">
        <v>0</v>
      </c>
      <c r="O11" s="276">
        <v>1</v>
      </c>
      <c r="P11" s="277">
        <v>0.2</v>
      </c>
      <c r="Q11" s="276">
        <v>3</v>
      </c>
      <c r="R11" s="276">
        <v>2</v>
      </c>
      <c r="S11" s="276">
        <v>0</v>
      </c>
      <c r="T11" s="276">
        <v>0</v>
      </c>
      <c r="U11" s="276">
        <v>0</v>
      </c>
      <c r="V11" s="276">
        <v>0</v>
      </c>
      <c r="W11" s="277">
        <v>0.5</v>
      </c>
      <c r="X11" s="277">
        <v>0.4</v>
      </c>
      <c r="Y11" s="277">
        <v>0.9</v>
      </c>
      <c r="Z11" s="277">
        <v>0.25</v>
      </c>
    </row>
    <row r="12" spans="2:26" s="291" customFormat="1">
      <c r="B12" s="272">
        <v>7</v>
      </c>
      <c r="C12" s="206" t="s">
        <v>0</v>
      </c>
      <c r="D12" s="276">
        <v>15</v>
      </c>
      <c r="E12" s="292" t="s">
        <v>403</v>
      </c>
      <c r="F12" s="276">
        <v>1</v>
      </c>
      <c r="G12" s="276">
        <v>5</v>
      </c>
      <c r="H12" s="276">
        <v>4</v>
      </c>
      <c r="I12" s="276">
        <v>2</v>
      </c>
      <c r="J12" s="276">
        <v>1</v>
      </c>
      <c r="K12" s="276">
        <v>1</v>
      </c>
      <c r="L12" s="276">
        <v>0</v>
      </c>
      <c r="M12" s="276">
        <v>0</v>
      </c>
      <c r="N12" s="276">
        <v>0</v>
      </c>
      <c r="O12" s="276">
        <v>0</v>
      </c>
      <c r="P12" s="277">
        <v>0.25</v>
      </c>
      <c r="Q12" s="276">
        <v>1</v>
      </c>
      <c r="R12" s="276">
        <v>2</v>
      </c>
      <c r="S12" s="276">
        <v>0</v>
      </c>
      <c r="T12" s="276">
        <v>0</v>
      </c>
      <c r="U12" s="276">
        <v>0</v>
      </c>
      <c r="V12" s="276">
        <v>0</v>
      </c>
      <c r="W12" s="277">
        <v>0.4</v>
      </c>
      <c r="X12" s="277">
        <v>0.25</v>
      </c>
      <c r="Y12" s="277">
        <v>0.65</v>
      </c>
      <c r="Z12" s="277">
        <v>0</v>
      </c>
    </row>
    <row r="13" spans="2:26" s="291" customFormat="1">
      <c r="B13" s="272">
        <v>8</v>
      </c>
      <c r="C13" s="206" t="s">
        <v>0</v>
      </c>
      <c r="D13" s="276">
        <v>12</v>
      </c>
      <c r="E13" s="292" t="s">
        <v>416</v>
      </c>
      <c r="F13" s="276">
        <v>2</v>
      </c>
      <c r="G13" s="276">
        <v>6</v>
      </c>
      <c r="H13" s="276">
        <v>6</v>
      </c>
      <c r="I13" s="276">
        <v>1</v>
      </c>
      <c r="J13" s="276">
        <v>2</v>
      </c>
      <c r="K13" s="276">
        <v>2</v>
      </c>
      <c r="L13" s="276">
        <v>0</v>
      </c>
      <c r="M13" s="276">
        <v>0</v>
      </c>
      <c r="N13" s="276">
        <v>0</v>
      </c>
      <c r="O13" s="276">
        <v>1</v>
      </c>
      <c r="P13" s="277">
        <v>0.33300000000000002</v>
      </c>
      <c r="Q13" s="276">
        <v>0</v>
      </c>
      <c r="R13" s="276">
        <v>1</v>
      </c>
      <c r="S13" s="276">
        <v>0</v>
      </c>
      <c r="T13" s="276">
        <v>0</v>
      </c>
      <c r="U13" s="276">
        <v>0</v>
      </c>
      <c r="V13" s="276">
        <v>0</v>
      </c>
      <c r="W13" s="277">
        <v>0.33300000000000002</v>
      </c>
      <c r="X13" s="277">
        <v>0.33300000000000002</v>
      </c>
      <c r="Y13" s="277">
        <v>0.66700000000000004</v>
      </c>
      <c r="Z13" s="277">
        <v>0.25</v>
      </c>
    </row>
    <row r="14" spans="2:26" s="291" customFormat="1">
      <c r="B14" s="272">
        <v>9</v>
      </c>
      <c r="C14" s="206" t="s">
        <v>0</v>
      </c>
      <c r="D14" s="276">
        <v>42</v>
      </c>
      <c r="E14" s="292" t="s">
        <v>417</v>
      </c>
      <c r="F14" s="276">
        <v>3</v>
      </c>
      <c r="G14" s="276">
        <v>11</v>
      </c>
      <c r="H14" s="276">
        <v>10</v>
      </c>
      <c r="I14" s="276">
        <v>2</v>
      </c>
      <c r="J14" s="276">
        <v>2</v>
      </c>
      <c r="K14" s="276">
        <v>2</v>
      </c>
      <c r="L14" s="276">
        <v>0</v>
      </c>
      <c r="M14" s="276">
        <v>0</v>
      </c>
      <c r="N14" s="276">
        <v>0</v>
      </c>
      <c r="O14" s="276">
        <v>2</v>
      </c>
      <c r="P14" s="277">
        <v>0.2</v>
      </c>
      <c r="Q14" s="276">
        <v>1</v>
      </c>
      <c r="R14" s="276">
        <v>2</v>
      </c>
      <c r="S14" s="276">
        <v>0</v>
      </c>
      <c r="T14" s="276">
        <v>1</v>
      </c>
      <c r="U14" s="276">
        <v>0</v>
      </c>
      <c r="V14" s="276">
        <v>0</v>
      </c>
      <c r="W14" s="277">
        <v>0.27300000000000002</v>
      </c>
      <c r="X14" s="277">
        <v>0.2</v>
      </c>
      <c r="Y14" s="277">
        <v>0.47299999999999998</v>
      </c>
      <c r="Z14" s="277">
        <v>0.16700000000000001</v>
      </c>
    </row>
    <row r="15" spans="2:26" s="291" customFormat="1">
      <c r="B15" s="272">
        <v>10</v>
      </c>
      <c r="C15" s="206" t="s">
        <v>0</v>
      </c>
      <c r="D15" s="276">
        <v>72</v>
      </c>
      <c r="E15" s="292" t="s">
        <v>364</v>
      </c>
      <c r="F15" s="276">
        <v>3</v>
      </c>
      <c r="G15" s="276">
        <v>11</v>
      </c>
      <c r="H15" s="276">
        <v>9</v>
      </c>
      <c r="I15" s="276">
        <v>2</v>
      </c>
      <c r="J15" s="276">
        <v>1</v>
      </c>
      <c r="K15" s="276">
        <v>1</v>
      </c>
      <c r="L15" s="276">
        <v>0</v>
      </c>
      <c r="M15" s="276">
        <v>0</v>
      </c>
      <c r="N15" s="276">
        <v>0</v>
      </c>
      <c r="O15" s="276">
        <v>0</v>
      </c>
      <c r="P15" s="277">
        <v>0.111</v>
      </c>
      <c r="Q15" s="276">
        <v>2</v>
      </c>
      <c r="R15" s="276">
        <v>6</v>
      </c>
      <c r="S15" s="276">
        <v>0</v>
      </c>
      <c r="T15" s="276">
        <v>2</v>
      </c>
      <c r="U15" s="276">
        <v>0</v>
      </c>
      <c r="V15" s="276">
        <v>0</v>
      </c>
      <c r="W15" s="277">
        <v>0.27300000000000002</v>
      </c>
      <c r="X15" s="277">
        <v>0.111</v>
      </c>
      <c r="Y15" s="277">
        <v>0.38400000000000001</v>
      </c>
      <c r="Z15" s="277">
        <v>0.16700000000000001</v>
      </c>
    </row>
    <row r="16" spans="2:26" s="291" customFormat="1">
      <c r="B16" s="272">
        <v>11</v>
      </c>
      <c r="C16" s="206" t="s">
        <v>0</v>
      </c>
      <c r="D16" s="276">
        <v>2</v>
      </c>
      <c r="E16" s="292" t="s">
        <v>419</v>
      </c>
      <c r="F16" s="276">
        <v>3</v>
      </c>
      <c r="G16" s="276">
        <v>12</v>
      </c>
      <c r="H16" s="276">
        <v>11</v>
      </c>
      <c r="I16" s="276">
        <v>2</v>
      </c>
      <c r="J16" s="276">
        <v>2</v>
      </c>
      <c r="K16" s="276">
        <v>1</v>
      </c>
      <c r="L16" s="276">
        <v>0</v>
      </c>
      <c r="M16" s="276">
        <v>1</v>
      </c>
      <c r="N16" s="276">
        <v>0</v>
      </c>
      <c r="O16" s="276">
        <v>3</v>
      </c>
      <c r="P16" s="277">
        <v>0.182</v>
      </c>
      <c r="Q16" s="276">
        <v>1</v>
      </c>
      <c r="R16" s="276">
        <v>2</v>
      </c>
      <c r="S16" s="276">
        <v>0</v>
      </c>
      <c r="T16" s="276">
        <v>1</v>
      </c>
      <c r="U16" s="276">
        <v>0</v>
      </c>
      <c r="V16" s="276">
        <v>0</v>
      </c>
      <c r="W16" s="277">
        <v>0.25</v>
      </c>
      <c r="X16" s="277">
        <v>0.36399999999999999</v>
      </c>
      <c r="Y16" s="277">
        <v>0.61399999999999999</v>
      </c>
      <c r="Z16" s="277">
        <v>0</v>
      </c>
    </row>
    <row r="17" spans="2:26" s="291" customFormat="1">
      <c r="B17" s="272">
        <v>12</v>
      </c>
      <c r="C17" s="206" t="s">
        <v>0</v>
      </c>
      <c r="D17" s="276">
        <v>78</v>
      </c>
      <c r="E17" s="292" t="s">
        <v>418</v>
      </c>
      <c r="F17" s="276">
        <v>2</v>
      </c>
      <c r="G17" s="276">
        <v>6</v>
      </c>
      <c r="H17" s="276">
        <v>5</v>
      </c>
      <c r="I17" s="276">
        <v>1</v>
      </c>
      <c r="J17" s="276">
        <v>1</v>
      </c>
      <c r="K17" s="276">
        <v>1</v>
      </c>
      <c r="L17" s="276">
        <v>0</v>
      </c>
      <c r="M17" s="276">
        <v>0</v>
      </c>
      <c r="N17" s="276">
        <v>0</v>
      </c>
      <c r="O17" s="276">
        <v>1</v>
      </c>
      <c r="P17" s="277">
        <v>0.2</v>
      </c>
      <c r="Q17" s="276">
        <v>1</v>
      </c>
      <c r="R17" s="276">
        <v>2</v>
      </c>
      <c r="S17" s="276">
        <v>0</v>
      </c>
      <c r="T17" s="276">
        <v>0</v>
      </c>
      <c r="U17" s="276">
        <v>0</v>
      </c>
      <c r="V17" s="276">
        <v>0</v>
      </c>
      <c r="W17" s="277">
        <v>0.33300000000000002</v>
      </c>
      <c r="X17" s="277">
        <v>0.2</v>
      </c>
      <c r="Y17" s="277">
        <v>0.53300000000000003</v>
      </c>
      <c r="Z17" s="277">
        <v>0</v>
      </c>
    </row>
    <row r="18" spans="2:26" s="291" customFormat="1">
      <c r="B18" s="272">
        <v>13</v>
      </c>
      <c r="C18" s="206" t="s">
        <v>0</v>
      </c>
      <c r="D18" s="276">
        <v>10</v>
      </c>
      <c r="E18" s="292" t="s">
        <v>420</v>
      </c>
      <c r="F18" s="276">
        <v>3</v>
      </c>
      <c r="G18" s="276">
        <v>7</v>
      </c>
      <c r="H18" s="276">
        <v>6</v>
      </c>
      <c r="I18" s="276">
        <v>0</v>
      </c>
      <c r="J18" s="276">
        <v>0</v>
      </c>
      <c r="K18" s="276">
        <v>0</v>
      </c>
      <c r="L18" s="276">
        <v>0</v>
      </c>
      <c r="M18" s="276">
        <v>0</v>
      </c>
      <c r="N18" s="276">
        <v>0</v>
      </c>
      <c r="O18" s="276">
        <v>0</v>
      </c>
      <c r="P18" s="277">
        <v>0</v>
      </c>
      <c r="Q18" s="276">
        <v>1</v>
      </c>
      <c r="R18" s="276">
        <v>6</v>
      </c>
      <c r="S18" s="276">
        <v>0</v>
      </c>
      <c r="T18" s="276">
        <v>0</v>
      </c>
      <c r="U18" s="276">
        <v>0</v>
      </c>
      <c r="V18" s="276">
        <v>0</v>
      </c>
      <c r="W18" s="277">
        <v>0.14299999999999999</v>
      </c>
      <c r="X18" s="277">
        <v>0</v>
      </c>
      <c r="Y18" s="277">
        <v>0.14299999999999999</v>
      </c>
      <c r="Z18" s="277">
        <v>0</v>
      </c>
    </row>
    <row r="19" spans="2:26" s="291" customFormat="1">
      <c r="B19" s="272">
        <v>14</v>
      </c>
      <c r="C19" s="206" t="s">
        <v>0</v>
      </c>
      <c r="D19" s="276">
        <v>61</v>
      </c>
      <c r="E19" s="292" t="s">
        <v>395</v>
      </c>
      <c r="F19" s="276">
        <v>1</v>
      </c>
      <c r="G19" s="276">
        <v>2</v>
      </c>
      <c r="H19" s="276">
        <v>2</v>
      </c>
      <c r="I19" s="276">
        <v>1</v>
      </c>
      <c r="J19" s="276">
        <v>0</v>
      </c>
      <c r="K19" s="276">
        <v>0</v>
      </c>
      <c r="L19" s="276">
        <v>0</v>
      </c>
      <c r="M19" s="276">
        <v>0</v>
      </c>
      <c r="N19" s="276">
        <v>0</v>
      </c>
      <c r="O19" s="276">
        <v>0</v>
      </c>
      <c r="P19" s="277">
        <v>0</v>
      </c>
      <c r="Q19" s="276">
        <v>0</v>
      </c>
      <c r="R19" s="276">
        <v>0</v>
      </c>
      <c r="S19" s="276">
        <v>0</v>
      </c>
      <c r="T19" s="276">
        <v>0</v>
      </c>
      <c r="U19" s="276">
        <v>0</v>
      </c>
      <c r="V19" s="276">
        <v>0</v>
      </c>
      <c r="W19" s="277">
        <v>0</v>
      </c>
      <c r="X19" s="277">
        <v>0</v>
      </c>
      <c r="Y19" s="277">
        <v>0</v>
      </c>
      <c r="Z19" s="277">
        <v>0</v>
      </c>
    </row>
    <row r="20" spans="2:26" s="291" customFormat="1">
      <c r="B20" s="272">
        <v>15</v>
      </c>
      <c r="C20" s="206" t="s">
        <v>1</v>
      </c>
      <c r="D20" s="276">
        <v>8</v>
      </c>
      <c r="E20" s="292" t="s">
        <v>368</v>
      </c>
      <c r="F20" s="276">
        <v>2</v>
      </c>
      <c r="G20" s="276">
        <v>9</v>
      </c>
      <c r="H20" s="276">
        <v>8</v>
      </c>
      <c r="I20" s="276">
        <v>4</v>
      </c>
      <c r="J20" s="276">
        <v>7</v>
      </c>
      <c r="K20" s="276">
        <v>6</v>
      </c>
      <c r="L20" s="276">
        <v>1</v>
      </c>
      <c r="M20" s="276">
        <v>0</v>
      </c>
      <c r="N20" s="276">
        <v>0</v>
      </c>
      <c r="O20" s="276">
        <v>5</v>
      </c>
      <c r="P20" s="277">
        <v>0.875</v>
      </c>
      <c r="Q20" s="276">
        <v>1</v>
      </c>
      <c r="R20" s="276">
        <v>0</v>
      </c>
      <c r="S20" s="276">
        <v>0</v>
      </c>
      <c r="T20" s="276">
        <v>4</v>
      </c>
      <c r="U20" s="276">
        <v>0</v>
      </c>
      <c r="V20" s="276">
        <v>0</v>
      </c>
      <c r="W20" s="277">
        <v>0.88900000000000001</v>
      </c>
      <c r="X20" s="277">
        <v>1</v>
      </c>
      <c r="Y20" s="277">
        <v>1.889</v>
      </c>
      <c r="Z20" s="277">
        <v>1</v>
      </c>
    </row>
    <row r="21" spans="2:26" s="291" customFormat="1">
      <c r="B21" s="272">
        <v>16</v>
      </c>
      <c r="C21" s="206" t="s">
        <v>1</v>
      </c>
      <c r="D21" s="276">
        <v>6</v>
      </c>
      <c r="E21" s="292" t="s">
        <v>370</v>
      </c>
      <c r="F21" s="276">
        <v>2</v>
      </c>
      <c r="G21" s="276">
        <v>7</v>
      </c>
      <c r="H21" s="276">
        <v>5</v>
      </c>
      <c r="I21" s="276">
        <v>4</v>
      </c>
      <c r="J21" s="276">
        <v>3</v>
      </c>
      <c r="K21" s="276">
        <v>1</v>
      </c>
      <c r="L21" s="276">
        <v>0</v>
      </c>
      <c r="M21" s="276">
        <v>0</v>
      </c>
      <c r="N21" s="276">
        <v>2</v>
      </c>
      <c r="O21" s="276">
        <v>8</v>
      </c>
      <c r="P21" s="277">
        <v>0.6</v>
      </c>
      <c r="Q21" s="276">
        <v>1</v>
      </c>
      <c r="R21" s="276">
        <v>1</v>
      </c>
      <c r="S21" s="276">
        <v>1</v>
      </c>
      <c r="T21" s="276">
        <v>1</v>
      </c>
      <c r="U21" s="276">
        <v>0</v>
      </c>
      <c r="V21" s="276">
        <v>0</v>
      </c>
      <c r="W21" s="277">
        <v>0.71399999999999997</v>
      </c>
      <c r="X21" s="277">
        <v>1.8</v>
      </c>
      <c r="Y21" s="277">
        <v>2.5139999999999998</v>
      </c>
      <c r="Z21" s="277">
        <v>0.6</v>
      </c>
    </row>
    <row r="22" spans="2:26" s="291" customFormat="1">
      <c r="B22" s="272">
        <v>17</v>
      </c>
      <c r="C22" s="206" t="s">
        <v>1</v>
      </c>
      <c r="D22" s="276">
        <v>14</v>
      </c>
      <c r="E22" s="292" t="s">
        <v>366</v>
      </c>
      <c r="F22" s="276">
        <v>3</v>
      </c>
      <c r="G22" s="276">
        <v>12</v>
      </c>
      <c r="H22" s="276">
        <v>7</v>
      </c>
      <c r="I22" s="276">
        <v>6</v>
      </c>
      <c r="J22" s="276">
        <v>3</v>
      </c>
      <c r="K22" s="276">
        <v>2</v>
      </c>
      <c r="L22" s="276">
        <v>1</v>
      </c>
      <c r="M22" s="276">
        <v>0</v>
      </c>
      <c r="N22" s="276">
        <v>0</v>
      </c>
      <c r="O22" s="276">
        <v>4</v>
      </c>
      <c r="P22" s="277">
        <v>0.42899999999999999</v>
      </c>
      <c r="Q22" s="276">
        <v>4</v>
      </c>
      <c r="R22" s="276">
        <v>2</v>
      </c>
      <c r="S22" s="276">
        <v>1</v>
      </c>
      <c r="T22" s="276">
        <v>0</v>
      </c>
      <c r="U22" s="276">
        <v>0</v>
      </c>
      <c r="V22" s="276">
        <v>0</v>
      </c>
      <c r="W22" s="277">
        <v>0.66700000000000004</v>
      </c>
      <c r="X22" s="277">
        <v>0.57099999999999995</v>
      </c>
      <c r="Y22" s="277">
        <v>1.238</v>
      </c>
      <c r="Z22" s="277">
        <v>0.6</v>
      </c>
    </row>
    <row r="23" spans="2:26" s="291" customFormat="1">
      <c r="B23" s="272">
        <v>18</v>
      </c>
      <c r="C23" s="206" t="s">
        <v>1</v>
      </c>
      <c r="D23" s="276">
        <v>50</v>
      </c>
      <c r="E23" s="292" t="s">
        <v>421</v>
      </c>
      <c r="F23" s="276">
        <v>2</v>
      </c>
      <c r="G23" s="276">
        <v>4</v>
      </c>
      <c r="H23" s="276">
        <v>4</v>
      </c>
      <c r="I23" s="276">
        <v>2</v>
      </c>
      <c r="J23" s="276">
        <v>2</v>
      </c>
      <c r="K23" s="276">
        <v>2</v>
      </c>
      <c r="L23" s="276">
        <v>0</v>
      </c>
      <c r="M23" s="276">
        <v>0</v>
      </c>
      <c r="N23" s="276">
        <v>0</v>
      </c>
      <c r="O23" s="276">
        <v>1</v>
      </c>
      <c r="P23" s="277">
        <v>0.5</v>
      </c>
      <c r="Q23" s="276">
        <v>0</v>
      </c>
      <c r="R23" s="276">
        <v>0</v>
      </c>
      <c r="S23" s="276">
        <v>0</v>
      </c>
      <c r="T23" s="276">
        <v>0</v>
      </c>
      <c r="U23" s="276">
        <v>0</v>
      </c>
      <c r="V23" s="276">
        <v>0</v>
      </c>
      <c r="W23" s="277">
        <v>0.5</v>
      </c>
      <c r="X23" s="277">
        <v>0.5</v>
      </c>
      <c r="Y23" s="277">
        <v>1</v>
      </c>
      <c r="Z23" s="277">
        <v>0.5</v>
      </c>
    </row>
    <row r="24" spans="2:26" s="291" customFormat="1">
      <c r="B24" s="272">
        <v>19</v>
      </c>
      <c r="C24" s="206" t="s">
        <v>1</v>
      </c>
      <c r="D24" s="276">
        <v>35</v>
      </c>
      <c r="E24" s="292" t="s">
        <v>399</v>
      </c>
      <c r="F24" s="276">
        <v>3</v>
      </c>
      <c r="G24" s="276">
        <v>8</v>
      </c>
      <c r="H24" s="276">
        <v>8</v>
      </c>
      <c r="I24" s="276">
        <v>3</v>
      </c>
      <c r="J24" s="276">
        <v>4</v>
      </c>
      <c r="K24" s="276">
        <v>3</v>
      </c>
      <c r="L24" s="276">
        <v>1</v>
      </c>
      <c r="M24" s="276">
        <v>0</v>
      </c>
      <c r="N24" s="276">
        <v>0</v>
      </c>
      <c r="O24" s="276">
        <v>4</v>
      </c>
      <c r="P24" s="277">
        <v>0.5</v>
      </c>
      <c r="Q24" s="276">
        <v>0</v>
      </c>
      <c r="R24" s="276">
        <v>1</v>
      </c>
      <c r="S24" s="276">
        <v>0</v>
      </c>
      <c r="T24" s="276">
        <v>0</v>
      </c>
      <c r="U24" s="276">
        <v>0</v>
      </c>
      <c r="V24" s="276">
        <v>0</v>
      </c>
      <c r="W24" s="277">
        <v>0.5</v>
      </c>
      <c r="X24" s="277">
        <v>0.625</v>
      </c>
      <c r="Y24" s="277">
        <v>1.125</v>
      </c>
      <c r="Z24" s="277">
        <v>0.57099999999999995</v>
      </c>
    </row>
    <row r="25" spans="2:26" s="291" customFormat="1">
      <c r="B25" s="272">
        <v>20</v>
      </c>
      <c r="C25" s="206" t="s">
        <v>1</v>
      </c>
      <c r="D25" s="276">
        <v>42</v>
      </c>
      <c r="E25" s="292" t="s">
        <v>373</v>
      </c>
      <c r="F25" s="276">
        <v>3</v>
      </c>
      <c r="G25" s="276">
        <v>14</v>
      </c>
      <c r="H25" s="276">
        <v>10</v>
      </c>
      <c r="I25" s="276">
        <v>5</v>
      </c>
      <c r="J25" s="276">
        <v>5</v>
      </c>
      <c r="K25" s="276">
        <v>2</v>
      </c>
      <c r="L25" s="276">
        <v>2</v>
      </c>
      <c r="M25" s="276">
        <v>1</v>
      </c>
      <c r="N25" s="276">
        <v>0</v>
      </c>
      <c r="O25" s="276">
        <v>6</v>
      </c>
      <c r="P25" s="277">
        <v>0.5</v>
      </c>
      <c r="Q25" s="276">
        <v>3</v>
      </c>
      <c r="R25" s="276">
        <v>0</v>
      </c>
      <c r="S25" s="276">
        <v>1</v>
      </c>
      <c r="T25" s="276">
        <v>1</v>
      </c>
      <c r="U25" s="276">
        <v>0</v>
      </c>
      <c r="V25" s="276">
        <v>0</v>
      </c>
      <c r="W25" s="277">
        <v>0.64300000000000002</v>
      </c>
      <c r="X25" s="277">
        <v>0.9</v>
      </c>
      <c r="Y25" s="277">
        <v>1.5429999999999999</v>
      </c>
      <c r="Z25" s="277">
        <v>0.5</v>
      </c>
    </row>
    <row r="26" spans="2:26">
      <c r="B26" s="272">
        <v>21</v>
      </c>
      <c r="C26" s="206" t="s">
        <v>1</v>
      </c>
      <c r="D26" s="276">
        <v>24</v>
      </c>
      <c r="E26" s="292" t="s">
        <v>372</v>
      </c>
      <c r="F26" s="276">
        <v>3</v>
      </c>
      <c r="G26" s="276">
        <v>14</v>
      </c>
      <c r="H26" s="276">
        <v>11</v>
      </c>
      <c r="I26" s="276">
        <v>3</v>
      </c>
      <c r="J26" s="276">
        <v>5</v>
      </c>
      <c r="K26" s="276">
        <v>5</v>
      </c>
      <c r="L26" s="276">
        <v>0</v>
      </c>
      <c r="M26" s="276">
        <v>0</v>
      </c>
      <c r="N26" s="276">
        <v>0</v>
      </c>
      <c r="O26" s="276">
        <v>4</v>
      </c>
      <c r="P26" s="277">
        <v>0.45500000000000002</v>
      </c>
      <c r="Q26" s="276">
        <v>2</v>
      </c>
      <c r="R26" s="276">
        <v>3</v>
      </c>
      <c r="S26" s="276">
        <v>1</v>
      </c>
      <c r="T26" s="276">
        <v>1</v>
      </c>
      <c r="U26" s="276">
        <v>0</v>
      </c>
      <c r="V26" s="276">
        <v>0</v>
      </c>
      <c r="W26" s="277">
        <v>0.57099999999999995</v>
      </c>
      <c r="X26" s="277">
        <v>0.45500000000000002</v>
      </c>
      <c r="Y26" s="277">
        <v>1.026</v>
      </c>
      <c r="Z26" s="277">
        <v>0.5</v>
      </c>
    </row>
    <row r="27" spans="2:26" s="291" customFormat="1">
      <c r="B27" s="272">
        <v>22</v>
      </c>
      <c r="C27" s="206" t="s">
        <v>1</v>
      </c>
      <c r="D27" s="276">
        <v>29</v>
      </c>
      <c r="E27" s="292" t="s">
        <v>398</v>
      </c>
      <c r="F27" s="276">
        <v>2</v>
      </c>
      <c r="G27" s="276">
        <v>7</v>
      </c>
      <c r="H27" s="276">
        <v>5</v>
      </c>
      <c r="I27" s="276">
        <v>3</v>
      </c>
      <c r="J27" s="276">
        <v>2</v>
      </c>
      <c r="K27" s="276">
        <v>2</v>
      </c>
      <c r="L27" s="276">
        <v>0</v>
      </c>
      <c r="M27" s="276">
        <v>0</v>
      </c>
      <c r="N27" s="276">
        <v>0</v>
      </c>
      <c r="O27" s="276">
        <v>3</v>
      </c>
      <c r="P27" s="277">
        <v>0.4</v>
      </c>
      <c r="Q27" s="276">
        <v>2</v>
      </c>
      <c r="R27" s="276">
        <v>1</v>
      </c>
      <c r="S27" s="276">
        <v>0</v>
      </c>
      <c r="T27" s="276">
        <v>1</v>
      </c>
      <c r="U27" s="276">
        <v>0</v>
      </c>
      <c r="V27" s="276">
        <v>0</v>
      </c>
      <c r="W27" s="277">
        <v>0.57099999999999995</v>
      </c>
      <c r="X27" s="277">
        <v>0.4</v>
      </c>
      <c r="Y27" s="277">
        <v>0.97099999999999997</v>
      </c>
      <c r="Z27" s="277">
        <v>0.5</v>
      </c>
    </row>
    <row r="28" spans="2:26">
      <c r="B28" s="272">
        <v>23</v>
      </c>
      <c r="C28" s="206" t="s">
        <v>1</v>
      </c>
      <c r="D28" s="276">
        <v>7</v>
      </c>
      <c r="E28" s="292" t="s">
        <v>369</v>
      </c>
      <c r="F28" s="276">
        <v>3</v>
      </c>
      <c r="G28" s="276">
        <v>11</v>
      </c>
      <c r="H28" s="276">
        <v>9</v>
      </c>
      <c r="I28" s="276">
        <v>5</v>
      </c>
      <c r="J28" s="276">
        <v>3</v>
      </c>
      <c r="K28" s="276">
        <v>3</v>
      </c>
      <c r="L28" s="276">
        <v>0</v>
      </c>
      <c r="M28" s="276">
        <v>0</v>
      </c>
      <c r="N28" s="276">
        <v>0</v>
      </c>
      <c r="O28" s="276">
        <v>2</v>
      </c>
      <c r="P28" s="277">
        <v>0.33300000000000002</v>
      </c>
      <c r="Q28" s="276">
        <v>2</v>
      </c>
      <c r="R28" s="276">
        <v>0</v>
      </c>
      <c r="S28" s="276">
        <v>0</v>
      </c>
      <c r="T28" s="276">
        <v>4</v>
      </c>
      <c r="U28" s="276">
        <v>0</v>
      </c>
      <c r="V28" s="276">
        <v>0</v>
      </c>
      <c r="W28" s="277">
        <v>0.45500000000000002</v>
      </c>
      <c r="X28" s="277">
        <v>0.33300000000000002</v>
      </c>
      <c r="Y28" s="277">
        <v>0.78800000000000003</v>
      </c>
      <c r="Z28" s="277">
        <v>0.5</v>
      </c>
    </row>
    <row r="29" spans="2:26">
      <c r="B29" s="272">
        <v>24</v>
      </c>
      <c r="C29" s="206" t="s">
        <v>1</v>
      </c>
      <c r="D29" s="276">
        <v>2</v>
      </c>
      <c r="E29" s="292" t="s">
        <v>371</v>
      </c>
      <c r="F29" s="276">
        <v>3</v>
      </c>
      <c r="G29" s="276">
        <v>10</v>
      </c>
      <c r="H29" s="276">
        <v>9</v>
      </c>
      <c r="I29" s="276">
        <v>5</v>
      </c>
      <c r="J29" s="276">
        <v>4</v>
      </c>
      <c r="K29" s="276">
        <v>3</v>
      </c>
      <c r="L29" s="276">
        <v>0</v>
      </c>
      <c r="M29" s="276">
        <v>1</v>
      </c>
      <c r="N29" s="276">
        <v>0</v>
      </c>
      <c r="O29" s="276">
        <v>3</v>
      </c>
      <c r="P29" s="277">
        <v>0.44400000000000001</v>
      </c>
      <c r="Q29" s="276">
        <v>1</v>
      </c>
      <c r="R29" s="276">
        <v>2</v>
      </c>
      <c r="S29" s="276">
        <v>0</v>
      </c>
      <c r="T29" s="276">
        <v>2</v>
      </c>
      <c r="U29" s="276">
        <v>0</v>
      </c>
      <c r="V29" s="276">
        <v>0</v>
      </c>
      <c r="W29" s="277">
        <v>0.5</v>
      </c>
      <c r="X29" s="277">
        <v>0.66700000000000004</v>
      </c>
      <c r="Y29" s="277">
        <v>1.167</v>
      </c>
      <c r="Z29" s="277">
        <v>0.44400000000000001</v>
      </c>
    </row>
    <row r="30" spans="2:26">
      <c r="B30" s="272">
        <v>25</v>
      </c>
      <c r="C30" s="206" t="s">
        <v>1</v>
      </c>
      <c r="D30" s="276">
        <v>31</v>
      </c>
      <c r="E30" s="292" t="s">
        <v>375</v>
      </c>
      <c r="F30" s="276">
        <v>2</v>
      </c>
      <c r="G30" s="276">
        <v>9</v>
      </c>
      <c r="H30" s="276">
        <v>9</v>
      </c>
      <c r="I30" s="276">
        <v>2</v>
      </c>
      <c r="J30" s="276">
        <v>4</v>
      </c>
      <c r="K30" s="276">
        <v>3</v>
      </c>
      <c r="L30" s="276">
        <v>1</v>
      </c>
      <c r="M30" s="276">
        <v>0</v>
      </c>
      <c r="N30" s="276">
        <v>0</v>
      </c>
      <c r="O30" s="276">
        <v>2</v>
      </c>
      <c r="P30" s="277">
        <v>0.44400000000000001</v>
      </c>
      <c r="Q30" s="276">
        <v>0</v>
      </c>
      <c r="R30" s="276">
        <v>2</v>
      </c>
      <c r="S30" s="276">
        <v>0</v>
      </c>
      <c r="T30" s="276">
        <v>0</v>
      </c>
      <c r="U30" s="276">
        <v>0</v>
      </c>
      <c r="V30" s="276">
        <v>0</v>
      </c>
      <c r="W30" s="277">
        <v>0.44400000000000001</v>
      </c>
      <c r="X30" s="277">
        <v>0.55600000000000005</v>
      </c>
      <c r="Y30" s="277">
        <v>1</v>
      </c>
      <c r="Z30" s="277">
        <v>0.375</v>
      </c>
    </row>
    <row r="31" spans="2:26" s="291" customFormat="1">
      <c r="B31" s="272">
        <v>26</v>
      </c>
      <c r="C31" s="206" t="s">
        <v>1</v>
      </c>
      <c r="D31" s="276">
        <v>26</v>
      </c>
      <c r="E31" s="292" t="s">
        <v>374</v>
      </c>
      <c r="F31" s="276">
        <v>2</v>
      </c>
      <c r="G31" s="276">
        <v>8</v>
      </c>
      <c r="H31" s="276">
        <v>7</v>
      </c>
      <c r="I31" s="276">
        <v>4</v>
      </c>
      <c r="J31" s="276">
        <v>2</v>
      </c>
      <c r="K31" s="276">
        <v>2</v>
      </c>
      <c r="L31" s="276">
        <v>0</v>
      </c>
      <c r="M31" s="276">
        <v>0</v>
      </c>
      <c r="N31" s="276">
        <v>0</v>
      </c>
      <c r="O31" s="276">
        <v>1</v>
      </c>
      <c r="P31" s="277">
        <v>0.28599999999999998</v>
      </c>
      <c r="Q31" s="276">
        <v>1</v>
      </c>
      <c r="R31" s="276">
        <v>0</v>
      </c>
      <c r="S31" s="276">
        <v>0</v>
      </c>
      <c r="T31" s="276">
        <v>1</v>
      </c>
      <c r="U31" s="276">
        <v>0</v>
      </c>
      <c r="V31" s="276">
        <v>0</v>
      </c>
      <c r="W31" s="277">
        <v>0.375</v>
      </c>
      <c r="X31" s="277">
        <v>0.28599999999999998</v>
      </c>
      <c r="Y31" s="277">
        <v>0.66100000000000003</v>
      </c>
      <c r="Z31" s="277">
        <v>0.33300000000000002</v>
      </c>
    </row>
    <row r="32" spans="2:26" s="291" customFormat="1">
      <c r="B32" s="272">
        <v>27</v>
      </c>
      <c r="C32" s="206" t="s">
        <v>1</v>
      </c>
      <c r="D32" s="276">
        <v>19</v>
      </c>
      <c r="E32" s="292" t="s">
        <v>367</v>
      </c>
      <c r="F32" s="276">
        <v>3</v>
      </c>
      <c r="G32" s="276">
        <v>13</v>
      </c>
      <c r="H32" s="276">
        <v>11</v>
      </c>
      <c r="I32" s="276">
        <v>8</v>
      </c>
      <c r="J32" s="276">
        <v>3</v>
      </c>
      <c r="K32" s="276">
        <v>3</v>
      </c>
      <c r="L32" s="276">
        <v>0</v>
      </c>
      <c r="M32" s="276">
        <v>0</v>
      </c>
      <c r="N32" s="276">
        <v>0</v>
      </c>
      <c r="O32" s="276">
        <v>2</v>
      </c>
      <c r="P32" s="277">
        <v>0.27300000000000002</v>
      </c>
      <c r="Q32" s="276">
        <v>1</v>
      </c>
      <c r="R32" s="276">
        <v>2</v>
      </c>
      <c r="S32" s="276">
        <v>1</v>
      </c>
      <c r="T32" s="276">
        <v>4</v>
      </c>
      <c r="U32" s="276">
        <v>0</v>
      </c>
      <c r="V32" s="276">
        <v>0</v>
      </c>
      <c r="W32" s="277">
        <v>0.38500000000000001</v>
      </c>
      <c r="X32" s="277">
        <v>0.27300000000000002</v>
      </c>
      <c r="Y32" s="277">
        <v>0.65700000000000003</v>
      </c>
      <c r="Z32" s="277">
        <v>0.222</v>
      </c>
    </row>
    <row r="33" spans="2:26">
      <c r="B33" s="272">
        <v>28</v>
      </c>
      <c r="C33" s="206" t="s">
        <v>1</v>
      </c>
      <c r="D33" s="276">
        <v>45</v>
      </c>
      <c r="E33" s="292" t="s">
        <v>422</v>
      </c>
      <c r="F33" s="276">
        <v>3</v>
      </c>
      <c r="G33" s="276">
        <v>9</v>
      </c>
      <c r="H33" s="276">
        <v>9</v>
      </c>
      <c r="I33" s="276">
        <v>2</v>
      </c>
      <c r="J33" s="276">
        <v>1</v>
      </c>
      <c r="K33" s="276">
        <v>1</v>
      </c>
      <c r="L33" s="276">
        <v>0</v>
      </c>
      <c r="M33" s="276">
        <v>0</v>
      </c>
      <c r="N33" s="276">
        <v>0</v>
      </c>
      <c r="O33" s="276">
        <v>1</v>
      </c>
      <c r="P33" s="277">
        <v>0.111</v>
      </c>
      <c r="Q33" s="276">
        <v>0</v>
      </c>
      <c r="R33" s="276">
        <v>5</v>
      </c>
      <c r="S33" s="276">
        <v>0</v>
      </c>
      <c r="T33" s="276">
        <v>0</v>
      </c>
      <c r="U33" s="276">
        <v>0</v>
      </c>
      <c r="V33" s="276">
        <v>0</v>
      </c>
      <c r="W33" s="277">
        <v>0.111</v>
      </c>
      <c r="X33" s="277">
        <v>0.111</v>
      </c>
      <c r="Y33" s="277">
        <v>0.222</v>
      </c>
      <c r="Z33" s="277">
        <v>0.16700000000000001</v>
      </c>
    </row>
    <row r="34" spans="2:26">
      <c r="B34" s="272">
        <v>29</v>
      </c>
      <c r="C34" s="206" t="s">
        <v>3</v>
      </c>
      <c r="D34" s="276">
        <v>13</v>
      </c>
      <c r="E34" s="292" t="s">
        <v>400</v>
      </c>
      <c r="F34" s="276">
        <v>2</v>
      </c>
      <c r="G34" s="276">
        <v>5</v>
      </c>
      <c r="H34" s="276">
        <v>2</v>
      </c>
      <c r="I34" s="276">
        <v>1</v>
      </c>
      <c r="J34" s="276">
        <v>1</v>
      </c>
      <c r="K34" s="276">
        <v>1</v>
      </c>
      <c r="L34" s="276">
        <v>0</v>
      </c>
      <c r="M34" s="276">
        <v>0</v>
      </c>
      <c r="N34" s="276">
        <v>0</v>
      </c>
      <c r="O34" s="276">
        <v>0</v>
      </c>
      <c r="P34" s="277">
        <v>0.5</v>
      </c>
      <c r="Q34" s="276">
        <v>2</v>
      </c>
      <c r="R34" s="276">
        <v>1</v>
      </c>
      <c r="S34" s="276">
        <v>1</v>
      </c>
      <c r="T34" s="276">
        <v>1</v>
      </c>
      <c r="U34" s="276">
        <v>0</v>
      </c>
      <c r="V34" s="276">
        <v>0</v>
      </c>
      <c r="W34" s="277">
        <v>0.8</v>
      </c>
      <c r="X34" s="277">
        <v>0.5</v>
      </c>
      <c r="Y34" s="277">
        <v>1.3</v>
      </c>
      <c r="Z34" s="277">
        <v>0</v>
      </c>
    </row>
    <row r="35" spans="2:26" s="291" customFormat="1">
      <c r="B35" s="272">
        <v>30</v>
      </c>
      <c r="C35" s="206" t="s">
        <v>3</v>
      </c>
      <c r="D35" s="276">
        <v>11</v>
      </c>
      <c r="E35" s="292" t="s">
        <v>404</v>
      </c>
      <c r="F35" s="276">
        <v>2</v>
      </c>
      <c r="G35" s="276">
        <v>6</v>
      </c>
      <c r="H35" s="276">
        <v>6</v>
      </c>
      <c r="I35" s="276">
        <v>1</v>
      </c>
      <c r="J35" s="276">
        <v>2</v>
      </c>
      <c r="K35" s="276">
        <v>1</v>
      </c>
      <c r="L35" s="276">
        <v>1</v>
      </c>
      <c r="M35" s="276">
        <v>0</v>
      </c>
      <c r="N35" s="276">
        <v>0</v>
      </c>
      <c r="O35" s="276">
        <v>4</v>
      </c>
      <c r="P35" s="277">
        <v>0.33300000000000002</v>
      </c>
      <c r="Q35" s="276">
        <v>0</v>
      </c>
      <c r="R35" s="276">
        <v>3</v>
      </c>
      <c r="S35" s="276">
        <v>0</v>
      </c>
      <c r="T35" s="276">
        <v>0</v>
      </c>
      <c r="U35" s="276">
        <v>0</v>
      </c>
      <c r="V35" s="276">
        <v>0</v>
      </c>
      <c r="W35" s="277">
        <v>0.33300000000000002</v>
      </c>
      <c r="X35" s="277">
        <v>0.5</v>
      </c>
      <c r="Y35" s="277">
        <v>0.83299999999999996</v>
      </c>
      <c r="Z35" s="277">
        <v>0.25</v>
      </c>
    </row>
    <row r="36" spans="2:26" s="291" customFormat="1">
      <c r="B36" s="272">
        <v>31</v>
      </c>
      <c r="C36" s="206" t="s">
        <v>3</v>
      </c>
      <c r="D36" s="276">
        <v>7</v>
      </c>
      <c r="E36" s="292" t="s">
        <v>402</v>
      </c>
      <c r="F36" s="276">
        <v>2</v>
      </c>
      <c r="G36" s="276">
        <v>6</v>
      </c>
      <c r="H36" s="276">
        <v>5</v>
      </c>
      <c r="I36" s="276">
        <v>0</v>
      </c>
      <c r="J36" s="276">
        <v>2</v>
      </c>
      <c r="K36" s="276">
        <v>1</v>
      </c>
      <c r="L36" s="276">
        <v>1</v>
      </c>
      <c r="M36" s="276">
        <v>0</v>
      </c>
      <c r="N36" s="276">
        <v>0</v>
      </c>
      <c r="O36" s="276">
        <v>0</v>
      </c>
      <c r="P36" s="277">
        <v>0.4</v>
      </c>
      <c r="Q36" s="276">
        <v>1</v>
      </c>
      <c r="R36" s="276">
        <v>2</v>
      </c>
      <c r="S36" s="276">
        <v>0</v>
      </c>
      <c r="T36" s="276">
        <v>0</v>
      </c>
      <c r="U36" s="276">
        <v>0</v>
      </c>
      <c r="V36" s="276">
        <v>0</v>
      </c>
      <c r="W36" s="277">
        <v>0.5</v>
      </c>
      <c r="X36" s="277">
        <v>0.6</v>
      </c>
      <c r="Y36" s="277">
        <v>1.1000000000000001</v>
      </c>
      <c r="Z36" s="277">
        <v>0</v>
      </c>
    </row>
    <row r="37" spans="2:26">
      <c r="B37" s="272">
        <v>32</v>
      </c>
      <c r="C37" s="206" t="s">
        <v>3</v>
      </c>
      <c r="D37" s="276">
        <v>32</v>
      </c>
      <c r="E37" s="292" t="s">
        <v>401</v>
      </c>
      <c r="F37" s="276">
        <v>2</v>
      </c>
      <c r="G37" s="276">
        <v>6</v>
      </c>
      <c r="H37" s="276">
        <v>6</v>
      </c>
      <c r="I37" s="276">
        <v>1</v>
      </c>
      <c r="J37" s="276">
        <v>3</v>
      </c>
      <c r="K37" s="276">
        <v>3</v>
      </c>
      <c r="L37" s="276">
        <v>0</v>
      </c>
      <c r="M37" s="276">
        <v>0</v>
      </c>
      <c r="N37" s="276">
        <v>0</v>
      </c>
      <c r="O37" s="276">
        <v>0</v>
      </c>
      <c r="P37" s="277">
        <v>0.5</v>
      </c>
      <c r="Q37" s="276">
        <v>0</v>
      </c>
      <c r="R37" s="276">
        <v>2</v>
      </c>
      <c r="S37" s="276">
        <v>0</v>
      </c>
      <c r="T37" s="276">
        <v>3</v>
      </c>
      <c r="U37" s="276">
        <v>1</v>
      </c>
      <c r="V37" s="276">
        <v>0</v>
      </c>
      <c r="W37" s="277">
        <v>0.5</v>
      </c>
      <c r="X37" s="277">
        <v>0.5</v>
      </c>
      <c r="Y37" s="277">
        <v>1</v>
      </c>
      <c r="Z37" s="277">
        <v>0</v>
      </c>
    </row>
    <row r="38" spans="2:26" s="291" customFormat="1">
      <c r="B38" s="272">
        <v>33</v>
      </c>
      <c r="C38" s="206" t="s">
        <v>3</v>
      </c>
      <c r="D38" s="276">
        <v>15</v>
      </c>
      <c r="E38" s="292" t="s">
        <v>403</v>
      </c>
      <c r="F38" s="276">
        <v>2</v>
      </c>
      <c r="G38" s="276">
        <v>7</v>
      </c>
      <c r="H38" s="276">
        <v>5</v>
      </c>
      <c r="I38" s="276">
        <v>0</v>
      </c>
      <c r="J38" s="276">
        <v>2</v>
      </c>
      <c r="K38" s="276">
        <v>2</v>
      </c>
      <c r="L38" s="276">
        <v>0</v>
      </c>
      <c r="M38" s="276">
        <v>0</v>
      </c>
      <c r="N38" s="276">
        <v>0</v>
      </c>
      <c r="O38" s="276">
        <v>1</v>
      </c>
      <c r="P38" s="277">
        <v>0.4</v>
      </c>
      <c r="Q38" s="276">
        <v>1</v>
      </c>
      <c r="R38" s="276">
        <v>2</v>
      </c>
      <c r="S38" s="276">
        <v>1</v>
      </c>
      <c r="T38" s="276">
        <v>0</v>
      </c>
      <c r="U38" s="276">
        <v>0</v>
      </c>
      <c r="V38" s="276">
        <v>0</v>
      </c>
      <c r="W38" s="277">
        <v>0.57099999999999995</v>
      </c>
      <c r="X38" s="277">
        <v>0.4</v>
      </c>
      <c r="Y38" s="277">
        <v>0.97099999999999997</v>
      </c>
      <c r="Z38" s="277">
        <v>0</v>
      </c>
    </row>
    <row r="39" spans="2:26" s="291" customFormat="1">
      <c r="B39" s="272">
        <v>34</v>
      </c>
      <c r="C39" s="206" t="s">
        <v>3</v>
      </c>
      <c r="D39" s="276">
        <v>21</v>
      </c>
      <c r="E39" s="292" t="s">
        <v>405</v>
      </c>
      <c r="F39" s="276">
        <v>2</v>
      </c>
      <c r="G39" s="276">
        <v>7</v>
      </c>
      <c r="H39" s="276">
        <v>6</v>
      </c>
      <c r="I39" s="276">
        <v>1</v>
      </c>
      <c r="J39" s="276">
        <v>2</v>
      </c>
      <c r="K39" s="276">
        <v>2</v>
      </c>
      <c r="L39" s="276">
        <v>0</v>
      </c>
      <c r="M39" s="276">
        <v>0</v>
      </c>
      <c r="N39" s="276">
        <v>0</v>
      </c>
      <c r="O39" s="276">
        <v>0</v>
      </c>
      <c r="P39" s="277">
        <v>0.33300000000000002</v>
      </c>
      <c r="Q39" s="276">
        <v>1</v>
      </c>
      <c r="R39" s="276">
        <v>1</v>
      </c>
      <c r="S39" s="276">
        <v>0</v>
      </c>
      <c r="T39" s="276">
        <v>0</v>
      </c>
      <c r="U39" s="276">
        <v>0</v>
      </c>
      <c r="V39" s="276">
        <v>0</v>
      </c>
      <c r="W39" s="277">
        <v>0.42899999999999999</v>
      </c>
      <c r="X39" s="277">
        <v>0.33300000000000002</v>
      </c>
      <c r="Y39" s="277">
        <v>0.76200000000000001</v>
      </c>
      <c r="Z39" s="277">
        <v>0</v>
      </c>
    </row>
    <row r="40" spans="2:26" s="291" customFormat="1">
      <c r="B40" s="272">
        <v>35</v>
      </c>
      <c r="C40" s="206" t="s">
        <v>3</v>
      </c>
      <c r="D40" s="276">
        <v>39</v>
      </c>
      <c r="E40" s="292" t="s">
        <v>406</v>
      </c>
      <c r="F40" s="276">
        <v>2</v>
      </c>
      <c r="G40" s="276">
        <v>5</v>
      </c>
      <c r="H40" s="276">
        <v>3</v>
      </c>
      <c r="I40" s="276">
        <v>1</v>
      </c>
      <c r="J40" s="276">
        <v>1</v>
      </c>
      <c r="K40" s="276">
        <v>1</v>
      </c>
      <c r="L40" s="276">
        <v>0</v>
      </c>
      <c r="M40" s="276">
        <v>0</v>
      </c>
      <c r="N40" s="276">
        <v>0</v>
      </c>
      <c r="O40" s="276">
        <v>0</v>
      </c>
      <c r="P40" s="277">
        <v>0.33300000000000002</v>
      </c>
      <c r="Q40" s="276">
        <v>2</v>
      </c>
      <c r="R40" s="276">
        <v>1</v>
      </c>
      <c r="S40" s="276">
        <v>0</v>
      </c>
      <c r="T40" s="276">
        <v>0</v>
      </c>
      <c r="U40" s="276">
        <v>0</v>
      </c>
      <c r="V40" s="276">
        <v>0</v>
      </c>
      <c r="W40" s="277">
        <v>0.6</v>
      </c>
      <c r="X40" s="277">
        <v>0.33300000000000002</v>
      </c>
      <c r="Y40" s="277">
        <v>0.93300000000000005</v>
      </c>
      <c r="Z40" s="277">
        <v>0.33300000000000002</v>
      </c>
    </row>
    <row r="41" spans="2:26" s="291" customFormat="1">
      <c r="B41" s="272">
        <v>36</v>
      </c>
      <c r="C41" s="206" t="s">
        <v>3</v>
      </c>
      <c r="D41" s="276">
        <v>10</v>
      </c>
      <c r="E41" s="292" t="s">
        <v>407</v>
      </c>
      <c r="F41" s="276">
        <v>2</v>
      </c>
      <c r="G41" s="276">
        <v>5</v>
      </c>
      <c r="H41" s="276">
        <v>5</v>
      </c>
      <c r="I41" s="276">
        <v>0</v>
      </c>
      <c r="J41" s="276">
        <v>0</v>
      </c>
      <c r="K41" s="276">
        <v>0</v>
      </c>
      <c r="L41" s="276">
        <v>0</v>
      </c>
      <c r="M41" s="276">
        <v>0</v>
      </c>
      <c r="N41" s="276">
        <v>0</v>
      </c>
      <c r="O41" s="276">
        <v>0</v>
      </c>
      <c r="P41" s="277">
        <v>0</v>
      </c>
      <c r="Q41" s="276">
        <v>0</v>
      </c>
      <c r="R41" s="276">
        <v>5</v>
      </c>
      <c r="S41" s="276">
        <v>0</v>
      </c>
      <c r="T41" s="276">
        <v>0</v>
      </c>
      <c r="U41" s="276">
        <v>0</v>
      </c>
      <c r="V41" s="276">
        <v>0</v>
      </c>
      <c r="W41" s="277">
        <v>0</v>
      </c>
      <c r="X41" s="277">
        <v>0</v>
      </c>
      <c r="Y41" s="277">
        <v>0</v>
      </c>
      <c r="Z41" s="277">
        <v>0</v>
      </c>
    </row>
    <row r="42" spans="2:26">
      <c r="B42" s="272">
        <v>37</v>
      </c>
      <c r="C42" s="206" t="s">
        <v>3</v>
      </c>
      <c r="D42" s="276">
        <v>0</v>
      </c>
      <c r="E42" s="292" t="s">
        <v>408</v>
      </c>
      <c r="F42" s="276">
        <v>1</v>
      </c>
      <c r="G42" s="276">
        <v>1</v>
      </c>
      <c r="H42" s="276">
        <v>1</v>
      </c>
      <c r="I42" s="276">
        <v>0</v>
      </c>
      <c r="J42" s="276">
        <v>0</v>
      </c>
      <c r="K42" s="276">
        <v>0</v>
      </c>
      <c r="L42" s="276">
        <v>0</v>
      </c>
      <c r="M42" s="276">
        <v>0</v>
      </c>
      <c r="N42" s="276">
        <v>0</v>
      </c>
      <c r="O42" s="276">
        <v>0</v>
      </c>
      <c r="P42" s="277">
        <v>0</v>
      </c>
      <c r="Q42" s="276">
        <v>0</v>
      </c>
      <c r="R42" s="276">
        <v>0</v>
      </c>
      <c r="S42" s="276">
        <v>0</v>
      </c>
      <c r="T42" s="276">
        <v>0</v>
      </c>
      <c r="U42" s="276">
        <v>0</v>
      </c>
      <c r="V42" s="276">
        <v>0</v>
      </c>
      <c r="W42" s="277">
        <v>0</v>
      </c>
      <c r="X42" s="277">
        <v>0</v>
      </c>
      <c r="Y42" s="277">
        <v>0</v>
      </c>
      <c r="Z42" s="277">
        <v>0</v>
      </c>
    </row>
    <row r="43" spans="2:26" s="291" customFormat="1">
      <c r="B43" s="272">
        <v>38</v>
      </c>
      <c r="C43" s="206" t="s">
        <v>3</v>
      </c>
      <c r="D43" s="276">
        <v>36</v>
      </c>
      <c r="E43" s="292" t="s">
        <v>409</v>
      </c>
      <c r="F43" s="276">
        <v>2</v>
      </c>
      <c r="G43" s="276">
        <v>6</v>
      </c>
      <c r="H43" s="276">
        <v>4</v>
      </c>
      <c r="I43" s="276">
        <v>2</v>
      </c>
      <c r="J43" s="276">
        <v>0</v>
      </c>
      <c r="K43" s="276">
        <v>0</v>
      </c>
      <c r="L43" s="276">
        <v>0</v>
      </c>
      <c r="M43" s="276">
        <v>0</v>
      </c>
      <c r="N43" s="276">
        <v>0</v>
      </c>
      <c r="O43" s="276">
        <v>0</v>
      </c>
      <c r="P43" s="277">
        <v>0</v>
      </c>
      <c r="Q43" s="276">
        <v>2</v>
      </c>
      <c r="R43" s="276">
        <v>3</v>
      </c>
      <c r="S43" s="276">
        <v>0</v>
      </c>
      <c r="T43" s="276">
        <v>0</v>
      </c>
      <c r="U43" s="276">
        <v>0</v>
      </c>
      <c r="V43" s="276">
        <v>0</v>
      </c>
      <c r="W43" s="277">
        <v>0.33300000000000002</v>
      </c>
      <c r="X43" s="277">
        <v>0</v>
      </c>
      <c r="Y43" s="277">
        <v>0.33300000000000002</v>
      </c>
      <c r="Z43" s="277">
        <v>0</v>
      </c>
    </row>
    <row r="44" spans="2:26" s="291" customFormat="1">
      <c r="B44" s="272">
        <v>39</v>
      </c>
      <c r="C44" s="206" t="s">
        <v>3</v>
      </c>
      <c r="D44" s="276">
        <v>3</v>
      </c>
      <c r="E44" s="292" t="s">
        <v>410</v>
      </c>
      <c r="F44" s="276">
        <v>2</v>
      </c>
      <c r="G44" s="276">
        <v>7</v>
      </c>
      <c r="H44" s="276">
        <v>5</v>
      </c>
      <c r="I44" s="276">
        <v>2</v>
      </c>
      <c r="J44" s="276">
        <v>0</v>
      </c>
      <c r="K44" s="276">
        <v>0</v>
      </c>
      <c r="L44" s="276">
        <v>0</v>
      </c>
      <c r="M44" s="276">
        <v>0</v>
      </c>
      <c r="N44" s="276">
        <v>0</v>
      </c>
      <c r="O44" s="276">
        <v>1</v>
      </c>
      <c r="P44" s="277">
        <v>0</v>
      </c>
      <c r="Q44" s="276">
        <v>2</v>
      </c>
      <c r="R44" s="276">
        <v>0</v>
      </c>
      <c r="S44" s="276">
        <v>0</v>
      </c>
      <c r="T44" s="276">
        <v>6</v>
      </c>
      <c r="U44" s="276">
        <v>0</v>
      </c>
      <c r="V44" s="276">
        <v>0</v>
      </c>
      <c r="W44" s="277">
        <v>0.28599999999999998</v>
      </c>
      <c r="X44" s="277">
        <v>0</v>
      </c>
      <c r="Y44" s="277">
        <v>0.28599999999999998</v>
      </c>
      <c r="Z44" s="277">
        <v>0</v>
      </c>
    </row>
    <row r="45" spans="2:26" s="291" customFormat="1">
      <c r="B45" s="272">
        <v>40</v>
      </c>
      <c r="C45" s="206" t="s">
        <v>3</v>
      </c>
      <c r="D45" s="276">
        <v>23</v>
      </c>
      <c r="E45" s="292" t="s">
        <v>411</v>
      </c>
      <c r="F45" s="276">
        <v>1</v>
      </c>
      <c r="G45" s="276">
        <v>2</v>
      </c>
      <c r="H45" s="276">
        <v>2</v>
      </c>
      <c r="I45" s="276">
        <v>0</v>
      </c>
      <c r="J45" s="276">
        <v>0</v>
      </c>
      <c r="K45" s="276">
        <v>0</v>
      </c>
      <c r="L45" s="276">
        <v>0</v>
      </c>
      <c r="M45" s="276">
        <v>0</v>
      </c>
      <c r="N45" s="276">
        <v>0</v>
      </c>
      <c r="O45" s="276">
        <v>0</v>
      </c>
      <c r="P45" s="277">
        <v>0</v>
      </c>
      <c r="Q45" s="276">
        <v>0</v>
      </c>
      <c r="R45" s="276">
        <v>2</v>
      </c>
      <c r="S45" s="276">
        <v>0</v>
      </c>
      <c r="T45" s="276">
        <v>0</v>
      </c>
      <c r="U45" s="276">
        <v>0</v>
      </c>
      <c r="V45" s="276">
        <v>0</v>
      </c>
      <c r="W45" s="277">
        <v>0</v>
      </c>
      <c r="X45" s="277">
        <v>0</v>
      </c>
      <c r="Y45" s="277">
        <v>0</v>
      </c>
      <c r="Z45" s="277">
        <v>0</v>
      </c>
    </row>
    <row r="46" spans="2:26">
      <c r="B46" s="272">
        <v>41</v>
      </c>
      <c r="C46" s="206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63"/>
      <c r="Q46" s="275"/>
      <c r="R46" s="275"/>
      <c r="S46" s="275"/>
      <c r="T46" s="275"/>
      <c r="U46" s="275"/>
      <c r="V46" s="275"/>
      <c r="W46" s="263"/>
      <c r="X46" s="263"/>
      <c r="Y46" s="263"/>
      <c r="Z46" s="263"/>
    </row>
    <row r="47" spans="2:26">
      <c r="B47" s="272">
        <v>42</v>
      </c>
      <c r="C47" s="206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63"/>
      <c r="Q47" s="275"/>
      <c r="R47" s="275"/>
      <c r="S47" s="275"/>
      <c r="T47" s="275"/>
      <c r="U47" s="275"/>
      <c r="V47" s="275"/>
      <c r="W47" s="263"/>
      <c r="X47" s="263"/>
      <c r="Y47" s="263"/>
      <c r="Z47" s="263"/>
    </row>
    <row r="48" spans="2:26">
      <c r="B48" s="272">
        <v>43</v>
      </c>
      <c r="C48" s="206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63"/>
      <c r="Q48" s="275"/>
      <c r="R48" s="275"/>
      <c r="S48" s="275"/>
      <c r="T48" s="275"/>
      <c r="U48" s="275"/>
      <c r="V48" s="275"/>
      <c r="W48" s="263"/>
      <c r="X48" s="263"/>
      <c r="Y48" s="263"/>
      <c r="Z48" s="263"/>
    </row>
    <row r="49" spans="2:26">
      <c r="B49" s="272">
        <v>44</v>
      </c>
      <c r="C49" s="206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63"/>
      <c r="Q49" s="275"/>
      <c r="R49" s="275"/>
      <c r="S49" s="275"/>
      <c r="T49" s="275"/>
      <c r="U49" s="275"/>
      <c r="V49" s="275"/>
      <c r="W49" s="263"/>
      <c r="X49" s="263"/>
      <c r="Y49" s="263"/>
      <c r="Z49" s="263"/>
    </row>
    <row r="50" spans="2:26">
      <c r="B50" s="272">
        <v>45</v>
      </c>
      <c r="C50" s="206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63"/>
      <c r="Q50" s="275"/>
      <c r="R50" s="275"/>
      <c r="S50" s="275"/>
      <c r="T50" s="275"/>
      <c r="U50" s="275"/>
      <c r="V50" s="275"/>
      <c r="W50" s="263"/>
      <c r="X50" s="263"/>
      <c r="Y50" s="263"/>
      <c r="Z50" s="263"/>
    </row>
    <row r="51" spans="2:26">
      <c r="B51" s="272">
        <v>46</v>
      </c>
      <c r="C51" s="206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63"/>
      <c r="Q51" s="275"/>
      <c r="R51" s="275"/>
      <c r="S51" s="275"/>
      <c r="T51" s="275"/>
      <c r="U51" s="275"/>
      <c r="V51" s="275"/>
      <c r="W51" s="263"/>
      <c r="X51" s="263"/>
      <c r="Y51" s="263"/>
      <c r="Z51" s="263"/>
    </row>
    <row r="52" spans="2:26">
      <c r="B52" s="272">
        <v>47</v>
      </c>
      <c r="C52" s="206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63"/>
      <c r="Q52" s="275"/>
      <c r="R52" s="275"/>
      <c r="S52" s="275"/>
      <c r="T52" s="275"/>
      <c r="U52" s="275"/>
      <c r="V52" s="275"/>
      <c r="W52" s="263"/>
      <c r="X52" s="263"/>
      <c r="Y52" s="263"/>
      <c r="Z52" s="263"/>
    </row>
    <row r="53" spans="2:26">
      <c r="B53" s="272">
        <v>48</v>
      </c>
      <c r="C53" s="206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63"/>
      <c r="Q53" s="275"/>
      <c r="R53" s="275"/>
      <c r="S53" s="275"/>
      <c r="T53" s="275"/>
      <c r="U53" s="275"/>
      <c r="V53" s="275"/>
      <c r="W53" s="263"/>
      <c r="X53" s="263"/>
      <c r="Y53" s="263"/>
      <c r="Z53" s="263"/>
    </row>
    <row r="54" spans="2:26">
      <c r="B54" s="272">
        <v>49</v>
      </c>
      <c r="C54" s="206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63"/>
      <c r="Q54" s="275"/>
      <c r="R54" s="275"/>
      <c r="S54" s="275"/>
      <c r="T54" s="275"/>
      <c r="U54" s="275"/>
      <c r="V54" s="275"/>
      <c r="W54" s="263"/>
      <c r="X54" s="263"/>
      <c r="Y54" s="263"/>
      <c r="Z54" s="263"/>
    </row>
    <row r="55" spans="2:26">
      <c r="B55" s="272">
        <v>50</v>
      </c>
      <c r="C55" s="206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63"/>
      <c r="Q55" s="275"/>
      <c r="R55" s="275"/>
      <c r="S55" s="275"/>
      <c r="T55" s="275"/>
      <c r="U55" s="275"/>
      <c r="V55" s="275"/>
      <c r="W55" s="263"/>
      <c r="X55" s="263"/>
      <c r="Y55" s="263"/>
      <c r="Z55" s="263"/>
    </row>
    <row r="56" spans="2:26">
      <c r="B56" s="272">
        <v>51</v>
      </c>
      <c r="C56" s="206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63"/>
      <c r="Q56" s="275"/>
      <c r="R56" s="275"/>
      <c r="S56" s="275"/>
      <c r="T56" s="275"/>
      <c r="U56" s="275"/>
      <c r="V56" s="275"/>
      <c r="W56" s="263"/>
      <c r="X56" s="263"/>
      <c r="Y56" s="263"/>
      <c r="Z56" s="263"/>
    </row>
    <row r="57" spans="2:26">
      <c r="B57" s="272">
        <v>52</v>
      </c>
      <c r="C57" s="206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63"/>
      <c r="Q57" s="275"/>
      <c r="R57" s="275"/>
      <c r="S57" s="275"/>
      <c r="T57" s="275"/>
      <c r="U57" s="275"/>
      <c r="V57" s="275"/>
      <c r="W57" s="263"/>
      <c r="X57" s="263"/>
      <c r="Y57" s="263"/>
      <c r="Z57" s="263"/>
    </row>
    <row r="58" spans="2:26">
      <c r="B58" s="272">
        <v>53</v>
      </c>
      <c r="C58" s="206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63"/>
      <c r="Q58" s="275"/>
      <c r="R58" s="275"/>
      <c r="S58" s="275"/>
      <c r="T58" s="275"/>
      <c r="U58" s="275"/>
      <c r="V58" s="275"/>
      <c r="W58" s="263"/>
      <c r="X58" s="263"/>
      <c r="Y58" s="263"/>
      <c r="Z58" s="263"/>
    </row>
    <row r="59" spans="2:26">
      <c r="B59" s="272">
        <v>54</v>
      </c>
      <c r="C59" s="206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63"/>
      <c r="Q59" s="275"/>
      <c r="R59" s="275"/>
      <c r="S59" s="275"/>
      <c r="T59" s="275"/>
      <c r="U59" s="275"/>
      <c r="V59" s="275"/>
      <c r="W59" s="263"/>
      <c r="X59" s="263"/>
      <c r="Y59" s="263"/>
      <c r="Z59" s="263"/>
    </row>
    <row r="60" spans="2:26">
      <c r="B60" s="272">
        <v>55</v>
      </c>
      <c r="C60" s="206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63"/>
      <c r="Q60" s="275"/>
      <c r="R60" s="275"/>
      <c r="S60" s="275"/>
      <c r="T60" s="275"/>
      <c r="U60" s="275"/>
      <c r="V60" s="275"/>
      <c r="W60" s="263"/>
      <c r="X60" s="263"/>
      <c r="Y60" s="263"/>
      <c r="Z60" s="263"/>
    </row>
    <row r="61" spans="2:26">
      <c r="B61" s="272">
        <v>56</v>
      </c>
      <c r="C61" s="206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63"/>
      <c r="Q61" s="275"/>
      <c r="R61" s="275"/>
      <c r="S61" s="275"/>
      <c r="T61" s="275"/>
      <c r="U61" s="275"/>
      <c r="V61" s="275"/>
      <c r="W61" s="263"/>
      <c r="X61" s="263"/>
      <c r="Y61" s="263"/>
      <c r="Z61" s="263"/>
    </row>
    <row r="62" spans="2:26">
      <c r="B62" s="272">
        <v>57</v>
      </c>
      <c r="C62" s="347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63"/>
      <c r="Q62" s="275"/>
      <c r="R62" s="275"/>
      <c r="S62" s="275"/>
      <c r="T62" s="275"/>
      <c r="U62" s="275"/>
      <c r="V62" s="275"/>
      <c r="W62" s="263"/>
      <c r="X62" s="263"/>
      <c r="Y62" s="263"/>
      <c r="Z62" s="263"/>
    </row>
    <row r="63" spans="2:26">
      <c r="B63" s="272">
        <v>58</v>
      </c>
      <c r="C63" s="347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63"/>
      <c r="Q63" s="275"/>
      <c r="R63" s="275"/>
      <c r="S63" s="275"/>
      <c r="T63" s="275"/>
      <c r="U63" s="275"/>
      <c r="V63" s="275"/>
      <c r="W63" s="263"/>
      <c r="X63" s="263"/>
      <c r="Y63" s="263"/>
      <c r="Z63" s="263"/>
    </row>
    <row r="64" spans="2:26">
      <c r="B64" s="272">
        <v>59</v>
      </c>
      <c r="C64" s="347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63"/>
      <c r="Q64" s="275"/>
      <c r="R64" s="275"/>
      <c r="S64" s="275"/>
      <c r="T64" s="275"/>
      <c r="U64" s="275"/>
      <c r="V64" s="275"/>
      <c r="W64" s="263"/>
      <c r="X64" s="263"/>
      <c r="Y64" s="263"/>
      <c r="Z64" s="263"/>
    </row>
    <row r="65" spans="2:26">
      <c r="B65" s="272">
        <v>60</v>
      </c>
      <c r="C65" s="347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63"/>
      <c r="Q65" s="275"/>
      <c r="R65" s="275"/>
      <c r="S65" s="275"/>
      <c r="T65" s="275"/>
      <c r="U65" s="275"/>
      <c r="V65" s="275"/>
      <c r="W65" s="263"/>
      <c r="X65" s="263"/>
      <c r="Y65" s="263"/>
      <c r="Z65" s="263"/>
    </row>
    <row r="66" spans="2:26">
      <c r="B66" s="272">
        <v>61</v>
      </c>
      <c r="C66" s="347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63"/>
      <c r="Q66" s="275"/>
      <c r="R66" s="275"/>
      <c r="S66" s="275"/>
      <c r="T66" s="275"/>
      <c r="U66" s="275"/>
      <c r="V66" s="275"/>
      <c r="W66" s="263"/>
      <c r="X66" s="263"/>
      <c r="Y66" s="263"/>
      <c r="Z66" s="263"/>
    </row>
    <row r="67" spans="2:26">
      <c r="B67" s="272">
        <v>62</v>
      </c>
      <c r="C67" s="347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63"/>
      <c r="Q67" s="275"/>
      <c r="R67" s="275"/>
      <c r="S67" s="275"/>
      <c r="T67" s="275"/>
      <c r="U67" s="275"/>
      <c r="V67" s="275"/>
      <c r="W67" s="263"/>
      <c r="X67" s="263"/>
      <c r="Y67" s="263"/>
      <c r="Z67" s="263"/>
    </row>
    <row r="68" spans="2:26">
      <c r="B68" s="272">
        <v>63</v>
      </c>
      <c r="C68" s="347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63"/>
      <c r="Q68" s="275"/>
      <c r="R68" s="275"/>
      <c r="S68" s="275"/>
      <c r="T68" s="275"/>
      <c r="U68" s="275"/>
      <c r="V68" s="275"/>
      <c r="W68" s="263"/>
      <c r="X68" s="263"/>
      <c r="Y68" s="263"/>
      <c r="Z68" s="263"/>
    </row>
    <row r="69" spans="2:26">
      <c r="B69" s="272">
        <v>64</v>
      </c>
      <c r="C69" s="347"/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63"/>
      <c r="Q69" s="275"/>
      <c r="R69" s="275"/>
      <c r="S69" s="275"/>
      <c r="T69" s="275"/>
      <c r="U69" s="275"/>
      <c r="V69" s="275"/>
      <c r="W69" s="263"/>
      <c r="X69" s="263"/>
      <c r="Y69" s="263"/>
      <c r="Z69" s="263"/>
    </row>
    <row r="70" spans="2:26">
      <c r="B70" s="272">
        <v>65</v>
      </c>
      <c r="C70" s="347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63"/>
      <c r="Q70" s="275"/>
      <c r="R70" s="275"/>
      <c r="S70" s="275"/>
      <c r="T70" s="275"/>
      <c r="U70" s="275"/>
      <c r="V70" s="275"/>
      <c r="W70" s="263"/>
      <c r="X70" s="263"/>
      <c r="Y70" s="263"/>
      <c r="Z70" s="263"/>
    </row>
    <row r="71" spans="2:26">
      <c r="B71" s="272">
        <v>66</v>
      </c>
      <c r="C71" s="347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63"/>
      <c r="Q71" s="275"/>
      <c r="R71" s="275"/>
      <c r="S71" s="275"/>
      <c r="T71" s="275"/>
      <c r="U71" s="275"/>
      <c r="V71" s="275"/>
      <c r="W71" s="263"/>
      <c r="X71" s="263"/>
      <c r="Y71" s="263"/>
      <c r="Z71" s="263"/>
    </row>
    <row r="72" spans="2:26">
      <c r="B72" s="272">
        <v>67</v>
      </c>
      <c r="C72" s="347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63"/>
      <c r="Q72" s="275"/>
      <c r="R72" s="275"/>
      <c r="S72" s="275"/>
      <c r="T72" s="275"/>
      <c r="U72" s="275"/>
      <c r="V72" s="275"/>
      <c r="W72" s="263"/>
      <c r="X72" s="263"/>
      <c r="Y72" s="263"/>
      <c r="Z72" s="263"/>
    </row>
    <row r="73" spans="2:26">
      <c r="B73" s="272">
        <v>68</v>
      </c>
      <c r="C73" s="347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63"/>
      <c r="Q73" s="275"/>
      <c r="R73" s="275"/>
      <c r="S73" s="275"/>
      <c r="T73" s="275"/>
      <c r="U73" s="275"/>
      <c r="V73" s="275"/>
      <c r="W73" s="263"/>
      <c r="X73" s="263"/>
      <c r="Y73" s="263"/>
      <c r="Z73" s="263"/>
    </row>
    <row r="74" spans="2:26">
      <c r="B74" s="272">
        <v>69</v>
      </c>
      <c r="C74" s="347"/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63"/>
      <c r="Q74" s="275"/>
      <c r="R74" s="275"/>
      <c r="S74" s="275"/>
      <c r="T74" s="275"/>
      <c r="U74" s="275"/>
      <c r="V74" s="275"/>
      <c r="W74" s="263"/>
      <c r="X74" s="263"/>
      <c r="Y74" s="263"/>
      <c r="Z74" s="263"/>
    </row>
    <row r="75" spans="2:26">
      <c r="B75" s="272">
        <v>70</v>
      </c>
      <c r="C75" s="347"/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63"/>
      <c r="Q75" s="275"/>
      <c r="R75" s="275"/>
      <c r="S75" s="275"/>
      <c r="T75" s="275"/>
      <c r="U75" s="275"/>
      <c r="V75" s="275"/>
      <c r="W75" s="263"/>
      <c r="X75" s="263"/>
      <c r="Y75" s="263"/>
      <c r="Z75" s="263"/>
    </row>
    <row r="76" spans="2:26">
      <c r="B76" s="272">
        <v>71</v>
      </c>
      <c r="C76" s="347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63"/>
      <c r="Q76" s="275"/>
      <c r="R76" s="275"/>
      <c r="S76" s="275"/>
      <c r="T76" s="275"/>
      <c r="U76" s="275"/>
      <c r="V76" s="275"/>
      <c r="W76" s="263"/>
      <c r="X76" s="263"/>
      <c r="Y76" s="263"/>
      <c r="Z76" s="263"/>
    </row>
    <row r="77" spans="2:26">
      <c r="B77" s="272">
        <v>72</v>
      </c>
      <c r="C77" s="347"/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63"/>
      <c r="Q77" s="275"/>
      <c r="R77" s="275"/>
      <c r="S77" s="275"/>
      <c r="T77" s="275"/>
      <c r="U77" s="275"/>
      <c r="V77" s="275"/>
      <c r="W77" s="263"/>
      <c r="X77" s="263"/>
      <c r="Y77" s="263"/>
      <c r="Z77" s="263"/>
    </row>
    <row r="78" spans="2:26">
      <c r="B78" s="272">
        <v>73</v>
      </c>
      <c r="C78" s="347"/>
      <c r="D78" s="275"/>
      <c r="E78" s="275"/>
      <c r="F78" s="275"/>
      <c r="G78" s="275"/>
      <c r="H78" s="275"/>
      <c r="I78" s="275"/>
      <c r="J78" s="275"/>
      <c r="K78" s="275"/>
      <c r="L78" s="275"/>
      <c r="M78" s="275"/>
      <c r="N78" s="275"/>
      <c r="O78" s="275"/>
      <c r="P78" s="263"/>
      <c r="Q78" s="275"/>
      <c r="R78" s="275"/>
      <c r="S78" s="275"/>
      <c r="T78" s="275"/>
      <c r="U78" s="275"/>
      <c r="V78" s="275"/>
      <c r="W78" s="263"/>
      <c r="X78" s="263"/>
      <c r="Y78" s="263"/>
      <c r="Z78" s="263"/>
    </row>
    <row r="79" spans="2:26">
      <c r="B79" s="272">
        <v>74</v>
      </c>
      <c r="C79" s="347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O79" s="275"/>
      <c r="P79" s="263"/>
      <c r="Q79" s="275"/>
      <c r="R79" s="275"/>
      <c r="S79" s="275"/>
      <c r="T79" s="275"/>
      <c r="U79" s="275"/>
      <c r="V79" s="275"/>
      <c r="W79" s="263"/>
      <c r="X79" s="263"/>
      <c r="Y79" s="263"/>
      <c r="Z79" s="263"/>
    </row>
    <row r="80" spans="2:26">
      <c r="B80" s="272">
        <v>75</v>
      </c>
      <c r="C80" s="347"/>
      <c r="D80" s="275"/>
      <c r="E80" s="275"/>
      <c r="F80" s="275"/>
      <c r="G80" s="275"/>
      <c r="H80" s="275"/>
      <c r="I80" s="275"/>
      <c r="J80" s="275"/>
      <c r="K80" s="275"/>
      <c r="L80" s="275"/>
      <c r="M80" s="275"/>
      <c r="N80" s="275"/>
      <c r="O80" s="275"/>
      <c r="P80" s="263"/>
      <c r="Q80" s="275"/>
      <c r="R80" s="275"/>
      <c r="S80" s="275"/>
      <c r="T80" s="275"/>
      <c r="U80" s="275"/>
      <c r="V80" s="275"/>
      <c r="W80" s="263"/>
      <c r="X80" s="263"/>
      <c r="Y80" s="263"/>
      <c r="Z80" s="263"/>
    </row>
    <row r="81" spans="2:26">
      <c r="B81" s="272">
        <v>76</v>
      </c>
      <c r="C81" s="347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63"/>
      <c r="Q81" s="275"/>
      <c r="R81" s="275"/>
      <c r="S81" s="275"/>
      <c r="T81" s="275"/>
      <c r="U81" s="275"/>
      <c r="V81" s="275"/>
      <c r="W81" s="263"/>
      <c r="X81" s="263"/>
      <c r="Y81" s="263"/>
      <c r="Z81" s="263"/>
    </row>
    <row r="82" spans="2:26">
      <c r="B82" s="272">
        <v>77</v>
      </c>
      <c r="C82" s="347"/>
      <c r="D82" s="275"/>
      <c r="E82" s="275"/>
      <c r="F82" s="275"/>
      <c r="G82" s="275"/>
      <c r="H82" s="275"/>
      <c r="I82" s="275"/>
      <c r="J82" s="275"/>
      <c r="K82" s="275"/>
      <c r="L82" s="275"/>
      <c r="M82" s="275"/>
      <c r="N82" s="275"/>
      <c r="O82" s="275"/>
      <c r="P82" s="263"/>
      <c r="Q82" s="275"/>
      <c r="R82" s="275"/>
      <c r="S82" s="275"/>
      <c r="T82" s="275"/>
      <c r="U82" s="275"/>
      <c r="V82" s="275"/>
      <c r="W82" s="263"/>
      <c r="X82" s="263"/>
      <c r="Y82" s="263"/>
      <c r="Z82" s="263"/>
    </row>
    <row r="83" spans="2:26">
      <c r="B83" s="272">
        <v>78</v>
      </c>
      <c r="C83" s="347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63"/>
      <c r="Q83" s="275"/>
      <c r="R83" s="275"/>
      <c r="S83" s="275"/>
      <c r="T83" s="275"/>
      <c r="U83" s="275"/>
      <c r="V83" s="275"/>
      <c r="W83" s="263"/>
      <c r="X83" s="263"/>
      <c r="Y83" s="263"/>
      <c r="Z83" s="263"/>
    </row>
    <row r="84" spans="2:26">
      <c r="B84" s="272">
        <v>79</v>
      </c>
      <c r="C84" s="347"/>
      <c r="D84" s="275"/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63"/>
      <c r="Q84" s="275"/>
      <c r="R84" s="275"/>
      <c r="S84" s="275"/>
      <c r="T84" s="275"/>
      <c r="U84" s="275"/>
      <c r="V84" s="275"/>
      <c r="W84" s="263"/>
      <c r="X84" s="263"/>
      <c r="Y84" s="263"/>
      <c r="Z84" s="263"/>
    </row>
    <row r="85" spans="2:26">
      <c r="B85" s="272">
        <v>80</v>
      </c>
      <c r="C85" s="347"/>
      <c r="D85" s="275"/>
      <c r="E85" s="275"/>
      <c r="F85" s="275"/>
      <c r="G85" s="275"/>
      <c r="H85" s="275"/>
      <c r="I85" s="275"/>
      <c r="J85" s="275"/>
      <c r="K85" s="275"/>
      <c r="L85" s="275"/>
      <c r="M85" s="275"/>
      <c r="N85" s="275"/>
      <c r="O85" s="275"/>
      <c r="P85" s="263"/>
      <c r="Q85" s="275"/>
      <c r="R85" s="275"/>
      <c r="S85" s="275"/>
      <c r="T85" s="275"/>
      <c r="U85" s="275"/>
      <c r="V85" s="275"/>
      <c r="W85" s="263"/>
      <c r="X85" s="263"/>
      <c r="Y85" s="263"/>
      <c r="Z85" s="263"/>
    </row>
  </sheetData>
  <sortState ref="C6:Z31">
    <sortCondition descending="1" ref="P6:P31"/>
  </sortState>
  <mergeCells count="1">
    <mergeCell ref="E3:V3"/>
  </mergeCells>
  <phoneticPr fontId="30" type="noConversion"/>
  <pageMargins left="0.7" right="0.7" top="0.75" bottom="0.75" header="0.51180555555555496" footer="0.51180555555555496"/>
  <pageSetup firstPageNumber="0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F70"/>
  <sheetViews>
    <sheetView showGridLines="0" zoomScale="85" zoomScaleNormal="85" workbookViewId="0"/>
  </sheetViews>
  <sheetFormatPr defaultRowHeight="15"/>
  <cols>
    <col min="1" max="1" width="3.5703125"/>
    <col min="2" max="2" width="10.7109375"/>
    <col min="3" max="3" width="7.7109375"/>
    <col min="4" max="4" width="7.140625" bestFit="1" customWidth="1"/>
    <col min="5" max="5" width="21.85546875"/>
    <col min="6" max="7" width="8.7109375" bestFit="1" customWidth="1"/>
    <col min="8" max="8" width="2" customWidth="1"/>
    <col min="9" max="9" width="1.7109375"/>
    <col min="10" max="10" width="10.7109375"/>
    <col min="11" max="11" width="7.7109375"/>
    <col min="12" max="12" width="6.7109375"/>
    <col min="13" max="13" width="22.28515625"/>
    <col min="14" max="14" width="8.7109375"/>
    <col min="16" max="16" width="0" hidden="1" customWidth="1"/>
    <col min="18" max="18" width="8.5703125"/>
    <col min="19" max="21" width="0" hidden="1" customWidth="1"/>
    <col min="22" max="22" width="18.42578125" hidden="1" customWidth="1"/>
    <col min="23" max="24" width="0" hidden="1" customWidth="1"/>
    <col min="25" max="25" width="0" style="304" hidden="1" customWidth="1"/>
    <col min="26" max="29" width="0" hidden="1" customWidth="1"/>
    <col min="30" max="30" width="18.42578125" hidden="1" customWidth="1"/>
    <col min="31" max="32" width="0" hidden="1" customWidth="1"/>
    <col min="33" max="1025" width="8.5703125"/>
  </cols>
  <sheetData>
    <row r="1" spans="2:32" ht="42" customHeight="1">
      <c r="B1" s="468" t="s">
        <v>357</v>
      </c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120"/>
      <c r="Q1" s="120"/>
      <c r="R1" s="120"/>
      <c r="S1" s="120"/>
      <c r="T1" s="120"/>
      <c r="U1" s="120"/>
    </row>
    <row r="2" spans="2:32" ht="24" customHeight="1">
      <c r="B2" s="470" t="str">
        <f>"규정 타석 : "
&amp;Standing!Q16*2&amp;"타석"
&amp;"(PA &gt;="&amp;Standing!Q16*"2"&amp;""
&amp; " (Game "
&amp; Standing!Q16 &amp; " x 2)"</f>
        <v>규정 타석 : 6타석(PA &gt;=6 (Game 3 x 2)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120"/>
      <c r="Q2" s="120"/>
      <c r="R2" s="120"/>
      <c r="S2" s="120"/>
      <c r="T2" s="120"/>
      <c r="U2" s="120"/>
    </row>
    <row r="3" spans="2:32" ht="17.25">
      <c r="B3" s="121" t="s">
        <v>109</v>
      </c>
      <c r="C3" s="122" t="s">
        <v>121</v>
      </c>
      <c r="D3" s="122" t="s">
        <v>6</v>
      </c>
      <c r="E3" s="122" t="s">
        <v>122</v>
      </c>
      <c r="F3" s="122" t="s">
        <v>123</v>
      </c>
      <c r="G3" s="123" t="s">
        <v>89</v>
      </c>
      <c r="H3" s="124"/>
      <c r="I3" s="125"/>
      <c r="J3" s="126" t="s">
        <v>113</v>
      </c>
      <c r="K3" s="127" t="s">
        <v>121</v>
      </c>
      <c r="L3" s="127" t="s">
        <v>6</v>
      </c>
      <c r="M3" s="127" t="s">
        <v>122</v>
      </c>
      <c r="N3" s="128" t="s">
        <v>123</v>
      </c>
      <c r="O3" s="127" t="s">
        <v>92</v>
      </c>
      <c r="P3" s="129"/>
      <c r="Q3" s="129"/>
      <c r="R3" s="129"/>
      <c r="S3" s="121" t="s">
        <v>109</v>
      </c>
      <c r="T3" s="122" t="s">
        <v>121</v>
      </c>
      <c r="U3" s="122" t="s">
        <v>6</v>
      </c>
      <c r="V3" s="122" t="s">
        <v>122</v>
      </c>
      <c r="W3" s="122" t="s">
        <v>123</v>
      </c>
      <c r="X3" s="123" t="s">
        <v>89</v>
      </c>
      <c r="Y3" s="305"/>
      <c r="Z3" s="125"/>
      <c r="AA3" s="126" t="s">
        <v>113</v>
      </c>
      <c r="AB3" s="127" t="s">
        <v>121</v>
      </c>
      <c r="AC3" s="127" t="s">
        <v>6</v>
      </c>
      <c r="AD3" s="127" t="s">
        <v>122</v>
      </c>
      <c r="AE3" s="128" t="s">
        <v>123</v>
      </c>
      <c r="AF3" s="127" t="s">
        <v>92</v>
      </c>
    </row>
    <row r="4" spans="2:32" ht="18.75">
      <c r="B4" s="280">
        <v>1</v>
      </c>
      <c r="C4" s="206" t="s">
        <v>1</v>
      </c>
      <c r="D4" s="276">
        <v>8</v>
      </c>
      <c r="E4" s="292" t="s">
        <v>368</v>
      </c>
      <c r="F4" s="262">
        <f>VLOOKUP($E4,'Comb Batting Stat'!$E$6:$Z$100,2,0)</f>
        <v>2</v>
      </c>
      <c r="G4" s="263">
        <f>VLOOKUP($E4,'Comb Batting Stat'!$E$6:$Z$100,12,FALSE)</f>
        <v>0.875</v>
      </c>
      <c r="H4" s="130"/>
      <c r="I4" s="131"/>
      <c r="J4" s="280">
        <v>1</v>
      </c>
      <c r="K4" s="206" t="s">
        <v>3</v>
      </c>
      <c r="L4" s="276">
        <v>3</v>
      </c>
      <c r="M4" s="292" t="s">
        <v>410</v>
      </c>
      <c r="N4" s="275">
        <f>VLOOKUP($M4,'Comb Batting Stat'!$E$6:$Z$100,2,0)</f>
        <v>2</v>
      </c>
      <c r="O4" s="313">
        <f>VLOOKUP($M4,'Comb Batting Stat'!$E$6:$Z$100,16,FALSE)</f>
        <v>6</v>
      </c>
      <c r="P4" s="132"/>
      <c r="S4" s="280">
        <v>1</v>
      </c>
      <c r="T4" s="229" t="s">
        <v>1</v>
      </c>
      <c r="U4" s="275">
        <v>14</v>
      </c>
      <c r="V4" s="276" t="s">
        <v>366</v>
      </c>
      <c r="W4" s="275">
        <v>1</v>
      </c>
      <c r="X4" s="263">
        <v>1</v>
      </c>
      <c r="Y4" s="306"/>
      <c r="Z4" s="131"/>
      <c r="AA4" s="280">
        <v>1</v>
      </c>
      <c r="AB4" s="229" t="s">
        <v>1</v>
      </c>
      <c r="AC4" s="273">
        <v>19</v>
      </c>
      <c r="AD4" s="273" t="s">
        <v>367</v>
      </c>
      <c r="AE4" s="273">
        <v>1</v>
      </c>
      <c r="AF4" s="273">
        <v>2</v>
      </c>
    </row>
    <row r="5" spans="2:32" ht="18.75">
      <c r="B5" s="280">
        <v>2</v>
      </c>
      <c r="C5" s="206" t="s">
        <v>0</v>
      </c>
      <c r="D5" s="276">
        <v>5</v>
      </c>
      <c r="E5" s="292" t="s">
        <v>415</v>
      </c>
      <c r="F5" s="275">
        <f>VLOOKUP($E5,'Comb Batting Stat'!$E$6:$Z$100,2,0)</f>
        <v>3</v>
      </c>
      <c r="G5" s="263">
        <f>VLOOKUP($E5,'Comb Batting Stat'!$E$6:$Z$100,12,FALSE)</f>
        <v>0.66700000000000004</v>
      </c>
      <c r="H5" s="130"/>
      <c r="I5" s="131"/>
      <c r="J5" s="280">
        <v>2</v>
      </c>
      <c r="K5" s="206" t="s">
        <v>1</v>
      </c>
      <c r="L5" s="276">
        <v>8</v>
      </c>
      <c r="M5" s="292" t="s">
        <v>368</v>
      </c>
      <c r="N5" s="275">
        <f>VLOOKUP($M5,'Comb Batting Stat'!$E$6:$Z$100,2,0)</f>
        <v>2</v>
      </c>
      <c r="O5" s="313">
        <f>VLOOKUP($M5,'Comb Batting Stat'!$E$6:$Z$100,16,FALSE)</f>
        <v>4</v>
      </c>
      <c r="P5" s="132"/>
      <c r="S5" s="280">
        <v>2</v>
      </c>
      <c r="T5" s="229" t="s">
        <v>1</v>
      </c>
      <c r="U5" s="275">
        <v>19</v>
      </c>
      <c r="V5" s="276" t="s">
        <v>367</v>
      </c>
      <c r="W5" s="275">
        <v>1</v>
      </c>
      <c r="X5" s="263">
        <v>1</v>
      </c>
      <c r="Y5" s="306"/>
      <c r="Z5" s="131"/>
      <c r="AA5" s="280">
        <v>2</v>
      </c>
      <c r="AB5" s="229" t="s">
        <v>1</v>
      </c>
      <c r="AC5" s="275">
        <v>7</v>
      </c>
      <c r="AD5" s="275" t="s">
        <v>369</v>
      </c>
      <c r="AE5" s="275">
        <v>1</v>
      </c>
      <c r="AF5" s="275">
        <v>2</v>
      </c>
    </row>
    <row r="6" spans="2:32" ht="18.75">
      <c r="B6" s="280">
        <v>3</v>
      </c>
      <c r="C6" s="206" t="s">
        <v>1</v>
      </c>
      <c r="D6" s="276">
        <v>6</v>
      </c>
      <c r="E6" s="292" t="s">
        <v>370</v>
      </c>
      <c r="F6" s="275">
        <f>VLOOKUP($E6,'Comb Batting Stat'!$E$6:$Z$100,2,0)</f>
        <v>2</v>
      </c>
      <c r="G6" s="263">
        <f>VLOOKUP($E6,'Comb Batting Stat'!$E$6:$Z$100,12,FALSE)</f>
        <v>0.6</v>
      </c>
      <c r="H6" s="130"/>
      <c r="I6" s="131"/>
      <c r="J6" s="280">
        <v>3</v>
      </c>
      <c r="K6" s="206" t="s">
        <v>1</v>
      </c>
      <c r="L6" s="276">
        <v>7</v>
      </c>
      <c r="M6" s="292" t="s">
        <v>369</v>
      </c>
      <c r="N6" s="275">
        <f>VLOOKUP($M6,'Comb Batting Stat'!$E$6:$Z$100,2,0)</f>
        <v>3</v>
      </c>
      <c r="O6" s="313">
        <f>VLOOKUP($M6,'Comb Batting Stat'!$E$6:$Z$100,16,FALSE)</f>
        <v>4</v>
      </c>
      <c r="P6" s="132"/>
      <c r="S6" s="280">
        <v>2</v>
      </c>
      <c r="T6" s="206" t="s">
        <v>1</v>
      </c>
      <c r="U6" s="275">
        <v>8</v>
      </c>
      <c r="V6" s="276" t="s">
        <v>368</v>
      </c>
      <c r="W6" s="275">
        <v>1</v>
      </c>
      <c r="X6" s="263">
        <v>0.75</v>
      </c>
      <c r="Y6" s="306"/>
      <c r="Z6" s="131"/>
      <c r="AA6" s="280">
        <v>2</v>
      </c>
      <c r="AB6" s="229" t="s">
        <v>1</v>
      </c>
      <c r="AC6" s="275">
        <v>8</v>
      </c>
      <c r="AD6" s="275" t="s">
        <v>368</v>
      </c>
      <c r="AE6" s="275">
        <v>1</v>
      </c>
      <c r="AF6" s="275">
        <v>1</v>
      </c>
    </row>
    <row r="7" spans="2:32" ht="18.75">
      <c r="B7" s="280">
        <v>4</v>
      </c>
      <c r="C7" s="206" t="s">
        <v>0</v>
      </c>
      <c r="D7" s="276">
        <v>23</v>
      </c>
      <c r="E7" s="292" t="s">
        <v>359</v>
      </c>
      <c r="F7" s="275">
        <f>VLOOKUP($E7,'Comb Batting Stat'!$E$6:$Z$100,2,0)</f>
        <v>3</v>
      </c>
      <c r="G7" s="263">
        <f>VLOOKUP($E7,'Comb Batting Stat'!$E$6:$Z$100,12,FALSE)</f>
        <v>0.54500000000000004</v>
      </c>
      <c r="H7" s="130"/>
      <c r="I7" s="131"/>
      <c r="J7" s="280">
        <v>4</v>
      </c>
      <c r="K7" s="206" t="s">
        <v>1</v>
      </c>
      <c r="L7" s="276">
        <v>19</v>
      </c>
      <c r="M7" s="292" t="s">
        <v>367</v>
      </c>
      <c r="N7" s="275">
        <f>VLOOKUP($M7,'Comb Batting Stat'!$E$6:$Z$100,2,0)</f>
        <v>3</v>
      </c>
      <c r="O7" s="313">
        <f>VLOOKUP($M7,'Comb Batting Stat'!$E$6:$Z$100,16,FALSE)</f>
        <v>4</v>
      </c>
      <c r="P7" s="132"/>
      <c r="S7" s="280">
        <v>4</v>
      </c>
      <c r="T7" s="206" t="s">
        <v>1</v>
      </c>
      <c r="U7" s="273">
        <v>6</v>
      </c>
      <c r="V7" s="276" t="s">
        <v>370</v>
      </c>
      <c r="W7" s="273">
        <v>1</v>
      </c>
      <c r="X7" s="228">
        <v>0.66700000000000004</v>
      </c>
      <c r="Y7" s="306"/>
      <c r="Z7" s="131"/>
      <c r="AA7" s="280">
        <v>4</v>
      </c>
      <c r="AB7" s="206" t="s">
        <v>1</v>
      </c>
      <c r="AC7" s="275">
        <v>6</v>
      </c>
      <c r="AD7" s="275" t="s">
        <v>370</v>
      </c>
      <c r="AE7" s="275">
        <v>1</v>
      </c>
      <c r="AF7" s="275">
        <v>1</v>
      </c>
    </row>
    <row r="8" spans="2:32" ht="18.75">
      <c r="B8" s="280">
        <v>5</v>
      </c>
      <c r="C8" s="206" t="s">
        <v>1</v>
      </c>
      <c r="D8" s="276">
        <v>42</v>
      </c>
      <c r="E8" s="292" t="s">
        <v>373</v>
      </c>
      <c r="F8" s="275">
        <f>VLOOKUP($E8,'Comb Batting Stat'!$E$6:$Z$100,2,0)</f>
        <v>3</v>
      </c>
      <c r="G8" s="263">
        <f>VLOOKUP($E8,'Comb Batting Stat'!$E$6:$Z$100,12,FALSE)</f>
        <v>0.5</v>
      </c>
      <c r="H8" s="130"/>
      <c r="I8" s="131"/>
      <c r="J8" s="280">
        <v>5</v>
      </c>
      <c r="K8" s="206" t="s">
        <v>3</v>
      </c>
      <c r="L8" s="276">
        <v>32</v>
      </c>
      <c r="M8" s="292" t="s">
        <v>401</v>
      </c>
      <c r="N8" s="275">
        <f>VLOOKUP($M8,'Comb Batting Stat'!$E$6:$Z$100,2,0)</f>
        <v>2</v>
      </c>
      <c r="O8" s="313">
        <f>VLOOKUP($M8,'Comb Batting Stat'!$E$6:$Z$100,16,FALSE)</f>
        <v>3</v>
      </c>
      <c r="P8" s="132"/>
      <c r="S8" s="280">
        <v>5</v>
      </c>
      <c r="T8" s="229" t="s">
        <v>1</v>
      </c>
      <c r="U8" s="275">
        <v>7</v>
      </c>
      <c r="V8" s="276" t="s">
        <v>369</v>
      </c>
      <c r="W8" s="275">
        <v>1</v>
      </c>
      <c r="X8" s="263">
        <v>0.66700000000000004</v>
      </c>
      <c r="Y8" s="306"/>
      <c r="Z8" s="131"/>
      <c r="AA8" s="280">
        <v>5</v>
      </c>
      <c r="AB8" s="229" t="s">
        <v>0</v>
      </c>
      <c r="AC8" s="275">
        <v>24</v>
      </c>
      <c r="AD8" s="275" t="s">
        <v>362</v>
      </c>
      <c r="AE8" s="275">
        <v>1</v>
      </c>
      <c r="AF8" s="275">
        <v>1</v>
      </c>
    </row>
    <row r="9" spans="2:32" ht="18.75">
      <c r="B9" s="280">
        <v>6</v>
      </c>
      <c r="C9" s="206" t="s">
        <v>1</v>
      </c>
      <c r="D9" s="276">
        <v>35</v>
      </c>
      <c r="E9" s="292" t="s">
        <v>399</v>
      </c>
      <c r="F9" s="275">
        <f>VLOOKUP($E9,'Comb Batting Stat'!$E$6:$Z$100,2,0)</f>
        <v>3</v>
      </c>
      <c r="G9" s="263">
        <f>VLOOKUP($E9,'Comb Batting Stat'!$E$6:$Z$100,12,FALSE)</f>
        <v>0.5</v>
      </c>
      <c r="H9" s="130"/>
      <c r="I9" s="131"/>
      <c r="J9" s="280">
        <v>6</v>
      </c>
      <c r="K9" s="206" t="s">
        <v>0</v>
      </c>
      <c r="L9" s="276">
        <v>5</v>
      </c>
      <c r="M9" s="292" t="s">
        <v>415</v>
      </c>
      <c r="N9" s="275">
        <f>VLOOKUP($M9,'Comb Batting Stat'!$E$6:$Z$100,2,0)</f>
        <v>3</v>
      </c>
      <c r="O9" s="313">
        <f>VLOOKUP($M9,'Comb Batting Stat'!$E$6:$Z$100,16,FALSE)</f>
        <v>2</v>
      </c>
      <c r="P9" s="132"/>
      <c r="S9" s="280">
        <v>6</v>
      </c>
      <c r="T9" s="206" t="s">
        <v>0</v>
      </c>
      <c r="U9" s="275">
        <v>24</v>
      </c>
      <c r="V9" s="276" t="s">
        <v>362</v>
      </c>
      <c r="W9" s="275">
        <v>1</v>
      </c>
      <c r="X9" s="263">
        <v>0.5</v>
      </c>
      <c r="Y9" s="306"/>
      <c r="Z9" s="131"/>
      <c r="AA9" s="280">
        <v>6</v>
      </c>
      <c r="AB9" s="206" t="s">
        <v>1</v>
      </c>
      <c r="AC9" s="273">
        <v>26</v>
      </c>
      <c r="AD9" s="273" t="s">
        <v>374</v>
      </c>
      <c r="AE9" s="273">
        <v>1</v>
      </c>
      <c r="AF9" s="273">
        <v>1</v>
      </c>
    </row>
    <row r="10" spans="2:32" ht="18.75">
      <c r="B10" s="280">
        <v>7</v>
      </c>
      <c r="C10" s="206" t="s">
        <v>0</v>
      </c>
      <c r="D10" s="276">
        <v>24</v>
      </c>
      <c r="E10" s="292" t="s">
        <v>362</v>
      </c>
      <c r="F10" s="275">
        <f>VLOOKUP($E10,'Comb Batting Stat'!$E$6:$Z$100,2,0)</f>
        <v>3</v>
      </c>
      <c r="G10" s="263">
        <f>VLOOKUP($E10,'Comb Batting Stat'!$E$6:$Z$100,12,FALSE)</f>
        <v>0.5</v>
      </c>
      <c r="H10" s="135"/>
      <c r="I10" s="131"/>
      <c r="J10" s="280">
        <v>7</v>
      </c>
      <c r="K10" s="206" t="s">
        <v>0</v>
      </c>
      <c r="L10" s="276">
        <v>23</v>
      </c>
      <c r="M10" s="292" t="s">
        <v>359</v>
      </c>
      <c r="N10" s="275">
        <f>VLOOKUP($M10,'Comb Batting Stat'!$E$6:$Z$100,2,0)</f>
        <v>3</v>
      </c>
      <c r="O10" s="313">
        <f>VLOOKUP($M10,'Comb Batting Stat'!$E$6:$Z$100,16,FALSE)</f>
        <v>2</v>
      </c>
      <c r="P10" s="134"/>
      <c r="S10" s="280">
        <v>7</v>
      </c>
      <c r="T10" s="206" t="s">
        <v>0</v>
      </c>
      <c r="U10" s="275">
        <v>23</v>
      </c>
      <c r="V10" s="276" t="s">
        <v>359</v>
      </c>
      <c r="W10" s="275">
        <v>1</v>
      </c>
      <c r="X10" s="263">
        <v>0.5</v>
      </c>
      <c r="Y10" s="306"/>
      <c r="Z10" s="131"/>
      <c r="AA10" s="280">
        <v>7</v>
      </c>
      <c r="AB10" s="206" t="s">
        <v>0</v>
      </c>
      <c r="AC10" s="275">
        <v>72</v>
      </c>
      <c r="AD10" s="275" t="s">
        <v>364</v>
      </c>
      <c r="AE10" s="275">
        <v>1</v>
      </c>
      <c r="AF10" s="275">
        <v>1</v>
      </c>
    </row>
    <row r="11" spans="2:32" ht="18.75">
      <c r="B11" s="280">
        <v>8</v>
      </c>
      <c r="C11" s="206" t="s">
        <v>3</v>
      </c>
      <c r="D11" s="276">
        <v>32</v>
      </c>
      <c r="E11" s="292" t="s">
        <v>401</v>
      </c>
      <c r="F11" s="275">
        <f>VLOOKUP($E11,'Comb Batting Stat'!$E$6:$Z$100,2,0)</f>
        <v>2</v>
      </c>
      <c r="G11" s="263">
        <f>VLOOKUP($E11,'Comb Batting Stat'!$E$6:$Z$100,12,FALSE)</f>
        <v>0.5</v>
      </c>
      <c r="H11" s="135"/>
      <c r="I11" s="131"/>
      <c r="J11" s="280">
        <v>8</v>
      </c>
      <c r="K11" s="206" t="s">
        <v>1</v>
      </c>
      <c r="L11" s="276">
        <v>2</v>
      </c>
      <c r="M11" s="292" t="s">
        <v>371</v>
      </c>
      <c r="N11" s="275">
        <f>VLOOKUP($M11,'Comb Batting Stat'!$E$6:$Z$100,2,0)</f>
        <v>3</v>
      </c>
      <c r="O11" s="313">
        <f>VLOOKUP($M11,'Comb Batting Stat'!$E$6:$Z$100,16,FALSE)</f>
        <v>2</v>
      </c>
      <c r="P11" s="134"/>
      <c r="S11" s="280">
        <v>8</v>
      </c>
      <c r="T11" s="229" t="s">
        <v>0</v>
      </c>
      <c r="U11" s="275">
        <v>47</v>
      </c>
      <c r="V11" s="276" t="s">
        <v>361</v>
      </c>
      <c r="W11" s="275">
        <v>1</v>
      </c>
      <c r="X11" s="263">
        <v>0.5</v>
      </c>
      <c r="Y11" s="306"/>
      <c r="Z11" s="131"/>
      <c r="AA11" s="280">
        <v>8</v>
      </c>
      <c r="AB11" s="229"/>
      <c r="AC11" s="275"/>
      <c r="AD11" s="275"/>
      <c r="AE11" s="275"/>
      <c r="AF11" s="275"/>
    </row>
    <row r="12" spans="2:32" ht="18.75">
      <c r="B12" s="280">
        <v>9</v>
      </c>
      <c r="C12" s="206" t="s">
        <v>1</v>
      </c>
      <c r="D12" s="276">
        <v>24</v>
      </c>
      <c r="E12" s="292" t="s">
        <v>372</v>
      </c>
      <c r="F12" s="275">
        <f>VLOOKUP($E12,'Comb Batting Stat'!$E$6:$Z$100,2,0)</f>
        <v>3</v>
      </c>
      <c r="G12" s="263">
        <f>VLOOKUP($E12,'Comb Batting Stat'!$E$6:$Z$100,12,FALSE)</f>
        <v>0.45500000000000002</v>
      </c>
      <c r="H12" s="135"/>
      <c r="I12" s="131"/>
      <c r="J12" s="280">
        <v>9</v>
      </c>
      <c r="K12" s="206" t="s">
        <v>0</v>
      </c>
      <c r="L12" s="276">
        <v>72</v>
      </c>
      <c r="M12" s="292" t="s">
        <v>364</v>
      </c>
      <c r="N12" s="275">
        <f>VLOOKUP($M12,'Comb Batting Stat'!$E$6:$Z$100,2,0)</f>
        <v>3</v>
      </c>
      <c r="O12" s="313">
        <f>VLOOKUP($M12,'Comb Batting Stat'!$E$6:$Z$100,16,FALSE)</f>
        <v>2</v>
      </c>
      <c r="P12" s="134"/>
      <c r="S12" s="280">
        <v>9</v>
      </c>
      <c r="T12" s="229" t="s">
        <v>1</v>
      </c>
      <c r="U12" s="275">
        <v>42</v>
      </c>
      <c r="V12" s="276" t="s">
        <v>373</v>
      </c>
      <c r="W12" s="275">
        <v>1</v>
      </c>
      <c r="X12" s="263">
        <v>0.5</v>
      </c>
      <c r="Y12" s="306"/>
      <c r="Z12" s="131"/>
      <c r="AA12" s="280">
        <v>8</v>
      </c>
      <c r="AB12" s="206"/>
      <c r="AC12" s="273"/>
      <c r="AD12" s="273"/>
      <c r="AE12" s="273"/>
      <c r="AF12" s="273"/>
    </row>
    <row r="13" spans="2:32" ht="18.75">
      <c r="B13" s="280">
        <v>10</v>
      </c>
      <c r="C13" s="206" t="s">
        <v>1</v>
      </c>
      <c r="D13" s="276">
        <v>2</v>
      </c>
      <c r="E13" s="292" t="s">
        <v>371</v>
      </c>
      <c r="F13" s="275">
        <f>VLOOKUP($E13,'Comb Batting Stat'!$E$6:$Z$100,2,0)</f>
        <v>3</v>
      </c>
      <c r="G13" s="263">
        <f>VLOOKUP($E13,'Comb Batting Stat'!$E$6:$Z$100,12,FALSE)</f>
        <v>0.44400000000000001</v>
      </c>
      <c r="H13" s="135"/>
      <c r="I13" s="131"/>
      <c r="J13" s="280">
        <v>10</v>
      </c>
      <c r="K13" s="206" t="s">
        <v>1</v>
      </c>
      <c r="L13" s="276">
        <v>6</v>
      </c>
      <c r="M13" s="292" t="s">
        <v>370</v>
      </c>
      <c r="N13" s="275">
        <f>VLOOKUP($M13,'Comb Batting Stat'!$E$6:$Z$100,2,0)</f>
        <v>2</v>
      </c>
      <c r="O13" s="313">
        <f>VLOOKUP($M13,'Comb Batting Stat'!$E$6:$Z$100,16,FALSE)</f>
        <v>1</v>
      </c>
      <c r="P13" s="134"/>
      <c r="S13" s="280">
        <v>10</v>
      </c>
      <c r="T13" s="229" t="s">
        <v>1</v>
      </c>
      <c r="U13" s="275">
        <v>24</v>
      </c>
      <c r="V13" s="276" t="s">
        <v>372</v>
      </c>
      <c r="W13" s="275">
        <v>1</v>
      </c>
      <c r="X13" s="263">
        <v>0.5</v>
      </c>
      <c r="Y13" s="306"/>
      <c r="Z13" s="131"/>
      <c r="AA13" s="280">
        <v>10</v>
      </c>
      <c r="AB13" s="206"/>
      <c r="AC13" s="273"/>
      <c r="AD13" s="273"/>
      <c r="AE13" s="273"/>
      <c r="AF13" s="273"/>
    </row>
    <row r="14" spans="2:32" ht="18.75">
      <c r="B14" s="280">
        <v>11</v>
      </c>
      <c r="C14" s="206" t="s">
        <v>1</v>
      </c>
      <c r="D14" s="276">
        <v>31</v>
      </c>
      <c r="E14" s="292" t="s">
        <v>375</v>
      </c>
      <c r="F14" s="275">
        <f>VLOOKUP($E14,'Comb Batting Stat'!$E$6:$Z$100,2,0)</f>
        <v>2</v>
      </c>
      <c r="G14" s="263">
        <f>VLOOKUP($E14,'Comb Batting Stat'!$E$6:$Z$100,12,FALSE)</f>
        <v>0.44400000000000001</v>
      </c>
      <c r="H14" s="135"/>
      <c r="I14" s="131"/>
      <c r="J14" s="280">
        <v>11</v>
      </c>
      <c r="K14" s="206" t="s">
        <v>1</v>
      </c>
      <c r="L14" s="276">
        <v>42</v>
      </c>
      <c r="M14" s="292" t="s">
        <v>373</v>
      </c>
      <c r="N14" s="275">
        <f>VLOOKUP($M14,'Comb Batting Stat'!$E$6:$Z$100,2,0)</f>
        <v>3</v>
      </c>
      <c r="O14" s="313">
        <f>VLOOKUP($M14,'Comb Batting Stat'!$E$6:$Z$100,16,FALSE)</f>
        <v>1</v>
      </c>
      <c r="P14" s="134"/>
      <c r="S14" s="280">
        <v>11</v>
      </c>
      <c r="T14" s="229" t="s">
        <v>1</v>
      </c>
      <c r="U14" s="275">
        <v>2</v>
      </c>
      <c r="V14" s="276" t="s">
        <v>371</v>
      </c>
      <c r="W14" s="275">
        <v>1</v>
      </c>
      <c r="X14" s="263">
        <v>0.5</v>
      </c>
      <c r="Y14" s="306"/>
      <c r="Z14" s="131"/>
      <c r="AA14" s="280">
        <v>11</v>
      </c>
      <c r="AB14" s="206"/>
      <c r="AC14" s="275"/>
      <c r="AD14" s="275"/>
      <c r="AE14" s="275"/>
      <c r="AF14" s="275"/>
    </row>
    <row r="15" spans="2:32" ht="18.75">
      <c r="B15" s="280">
        <v>12</v>
      </c>
      <c r="C15" s="206" t="s">
        <v>1</v>
      </c>
      <c r="D15" s="276">
        <v>14</v>
      </c>
      <c r="E15" s="292" t="s">
        <v>366</v>
      </c>
      <c r="F15" s="275">
        <f>VLOOKUP($E15,'Comb Batting Stat'!$E$6:$Z$100,2,0)</f>
        <v>3</v>
      </c>
      <c r="G15" s="263">
        <f>VLOOKUP($E15,'Comb Batting Stat'!$E$6:$Z$100,12,FALSE)</f>
        <v>0.42899999999999999</v>
      </c>
      <c r="H15" s="130"/>
      <c r="I15" s="131"/>
      <c r="J15" s="280">
        <v>12</v>
      </c>
      <c r="K15" s="206" t="s">
        <v>0</v>
      </c>
      <c r="L15" s="276">
        <v>24</v>
      </c>
      <c r="M15" s="292" t="s">
        <v>362</v>
      </c>
      <c r="N15" s="275">
        <f>VLOOKUP($M15,'Comb Batting Stat'!$E$6:$Z$100,2,0)</f>
        <v>3</v>
      </c>
      <c r="O15" s="313">
        <f>VLOOKUP($M15,'Comb Batting Stat'!$E$6:$Z$100,16,FALSE)</f>
        <v>1</v>
      </c>
      <c r="P15" s="132"/>
      <c r="S15" s="280">
        <v>12</v>
      </c>
      <c r="T15" s="229" t="s">
        <v>1</v>
      </c>
      <c r="U15" s="273">
        <v>26</v>
      </c>
      <c r="V15" s="276" t="s">
        <v>374</v>
      </c>
      <c r="W15" s="273">
        <v>1</v>
      </c>
      <c r="X15" s="228">
        <v>0.33300000000000002</v>
      </c>
      <c r="Y15" s="306"/>
      <c r="Z15" s="131"/>
      <c r="AA15" s="280">
        <v>12</v>
      </c>
      <c r="AB15" s="229"/>
      <c r="AC15" s="275"/>
      <c r="AD15" s="275"/>
      <c r="AE15" s="275"/>
      <c r="AF15" s="275"/>
    </row>
    <row r="16" spans="2:32" ht="17.25">
      <c r="B16" s="464"/>
      <c r="C16" s="464"/>
      <c r="D16" s="464"/>
      <c r="E16" s="464"/>
      <c r="F16" s="464"/>
      <c r="G16" s="464"/>
      <c r="H16" s="135"/>
      <c r="I16" s="131"/>
      <c r="J16" s="465"/>
      <c r="K16" s="465"/>
      <c r="L16" s="465"/>
      <c r="M16" s="465"/>
      <c r="N16" s="465"/>
      <c r="O16" s="465"/>
      <c r="P16" s="132"/>
      <c r="Q16" s="132"/>
      <c r="R16" s="132"/>
      <c r="S16" s="464"/>
      <c r="T16" s="464"/>
      <c r="U16" s="464"/>
      <c r="V16" s="464"/>
      <c r="W16" s="464"/>
      <c r="X16" s="464"/>
      <c r="Y16" s="306"/>
      <c r="Z16" s="131"/>
      <c r="AA16" s="465"/>
      <c r="AB16" s="465"/>
      <c r="AC16" s="465"/>
      <c r="AD16" s="465"/>
      <c r="AE16" s="465"/>
      <c r="AF16" s="465"/>
    </row>
    <row r="17" spans="2:32" ht="2.4500000000000002" customHeight="1">
      <c r="B17" s="464"/>
      <c r="C17" s="464"/>
      <c r="D17" s="464"/>
      <c r="E17" s="464"/>
      <c r="F17" s="464"/>
      <c r="G17" s="464"/>
      <c r="H17" s="136"/>
      <c r="I17" s="131"/>
      <c r="J17" s="137"/>
      <c r="K17" s="138"/>
      <c r="L17" s="138"/>
      <c r="M17" s="138"/>
      <c r="N17" s="138"/>
      <c r="O17" s="138"/>
      <c r="P17" s="132"/>
      <c r="Q17" s="132"/>
      <c r="R17" s="132"/>
      <c r="S17" s="464"/>
      <c r="T17" s="464"/>
      <c r="U17" s="464"/>
      <c r="V17" s="464"/>
      <c r="W17" s="464"/>
      <c r="X17" s="464"/>
      <c r="Y17" s="307"/>
      <c r="Z17" s="131"/>
      <c r="AA17" s="302"/>
      <c r="AB17" s="138"/>
      <c r="AC17" s="138"/>
      <c r="AD17" s="138"/>
      <c r="AE17" s="138"/>
      <c r="AF17" s="138"/>
    </row>
    <row r="18" spans="2:32" ht="17.25">
      <c r="B18" s="139" t="s">
        <v>116</v>
      </c>
      <c r="C18" s="128" t="s">
        <v>121</v>
      </c>
      <c r="D18" s="140" t="s">
        <v>6</v>
      </c>
      <c r="E18" s="140" t="s">
        <v>122</v>
      </c>
      <c r="F18" s="128" t="s">
        <v>123</v>
      </c>
      <c r="G18" s="127" t="s">
        <v>95</v>
      </c>
      <c r="H18" s="141"/>
      <c r="I18" s="131"/>
      <c r="J18" s="139" t="s">
        <v>107</v>
      </c>
      <c r="K18" s="128" t="s">
        <v>121</v>
      </c>
      <c r="L18" s="140" t="s">
        <v>6</v>
      </c>
      <c r="M18" s="128" t="s">
        <v>122</v>
      </c>
      <c r="N18" s="140" t="s">
        <v>123</v>
      </c>
      <c r="O18" s="127" t="s">
        <v>87</v>
      </c>
      <c r="P18" s="132"/>
      <c r="Q18" s="132"/>
      <c r="R18" s="132"/>
      <c r="S18" s="139" t="s">
        <v>116</v>
      </c>
      <c r="T18" s="128" t="s">
        <v>121</v>
      </c>
      <c r="U18" s="140" t="s">
        <v>6</v>
      </c>
      <c r="V18" s="140" t="s">
        <v>122</v>
      </c>
      <c r="W18" s="128" t="s">
        <v>123</v>
      </c>
      <c r="X18" s="127" t="s">
        <v>95</v>
      </c>
      <c r="Y18" s="308"/>
      <c r="Z18" s="131"/>
      <c r="AA18" s="139" t="s">
        <v>107</v>
      </c>
      <c r="AB18" s="128" t="s">
        <v>121</v>
      </c>
      <c r="AC18" s="140" t="s">
        <v>6</v>
      </c>
      <c r="AD18" s="128" t="s">
        <v>122</v>
      </c>
      <c r="AE18" s="140" t="s">
        <v>123</v>
      </c>
      <c r="AF18" s="127" t="s">
        <v>87</v>
      </c>
    </row>
    <row r="19" spans="2:32" ht="18.75">
      <c r="B19" s="280">
        <v>1</v>
      </c>
      <c r="C19" s="206" t="s">
        <v>1</v>
      </c>
      <c r="D19" s="276">
        <v>8</v>
      </c>
      <c r="E19" s="292" t="s">
        <v>368</v>
      </c>
      <c r="F19" s="275">
        <f>VLOOKUP($E19,'Comb Batting Stat'!$E$6:$Z$100,2,0)</f>
        <v>2</v>
      </c>
      <c r="G19" s="263">
        <f>VLOOKUP($E19,'Comb Batting Stat'!$E$6:$Z$100,19,FALSE)</f>
        <v>0.88900000000000001</v>
      </c>
      <c r="H19" s="130"/>
      <c r="I19" s="131"/>
      <c r="J19" s="280">
        <v>1</v>
      </c>
      <c r="K19" s="206" t="s">
        <v>1</v>
      </c>
      <c r="L19" s="276">
        <v>6</v>
      </c>
      <c r="M19" s="292" t="s">
        <v>370</v>
      </c>
      <c r="N19" s="275">
        <f>VLOOKUP($M19,'Comb Batting Stat'!$E$6:$Z$100,2,0)</f>
        <v>2</v>
      </c>
      <c r="O19" s="313">
        <f>VLOOKUP($M19,'Comb Batting Stat'!$E$6:$Z$100,10,FALSE)</f>
        <v>2</v>
      </c>
      <c r="P19" s="289"/>
      <c r="R19" s="132"/>
      <c r="S19" s="280">
        <v>1</v>
      </c>
      <c r="T19" s="229" t="s">
        <v>1</v>
      </c>
      <c r="U19" s="275">
        <v>19</v>
      </c>
      <c r="V19" s="275" t="s">
        <v>367</v>
      </c>
      <c r="W19" s="275">
        <v>1</v>
      </c>
      <c r="X19" s="263">
        <v>1</v>
      </c>
      <c r="Y19" s="306"/>
      <c r="Z19" s="131"/>
      <c r="AA19" s="280">
        <v>1</v>
      </c>
      <c r="AB19" s="206" t="s">
        <v>1</v>
      </c>
      <c r="AC19" s="276">
        <v>6</v>
      </c>
      <c r="AD19" s="276" t="s">
        <v>370</v>
      </c>
      <c r="AE19" s="276">
        <v>1</v>
      </c>
      <c r="AF19" s="276">
        <v>1</v>
      </c>
    </row>
    <row r="20" spans="2:32" ht="18.75">
      <c r="B20" s="280">
        <v>2</v>
      </c>
      <c r="C20" s="206" t="s">
        <v>1</v>
      </c>
      <c r="D20" s="276">
        <v>6</v>
      </c>
      <c r="E20" s="292" t="s">
        <v>370</v>
      </c>
      <c r="F20" s="275">
        <f>VLOOKUP($E20,'Comb Batting Stat'!$E$6:$Z$100,2,0)</f>
        <v>2</v>
      </c>
      <c r="G20" s="263">
        <f>VLOOKUP($E20,'Comb Batting Stat'!$E$6:$Z$100,19,FALSE)</f>
        <v>0.71399999999999997</v>
      </c>
      <c r="H20" s="306"/>
      <c r="I20" s="131"/>
      <c r="J20" s="280">
        <v>2</v>
      </c>
      <c r="K20" s="206"/>
      <c r="L20" s="262"/>
      <c r="M20" s="262"/>
      <c r="N20" s="275" t="e">
        <f>VLOOKUP($M20,'Comb Batting Stat'!$E$6:$Z$100,2,0)</f>
        <v>#N/A</v>
      </c>
      <c r="O20" s="313" t="e">
        <f>VLOOKUP($M20,'Comb Batting Stat'!$E$6:$Z$100,10,FALSE)</f>
        <v>#N/A</v>
      </c>
      <c r="P20" s="132"/>
      <c r="R20" s="132"/>
      <c r="S20" s="280">
        <v>1</v>
      </c>
      <c r="T20" s="229" t="s">
        <v>1</v>
      </c>
      <c r="U20" s="275">
        <v>14</v>
      </c>
      <c r="V20" s="275" t="s">
        <v>366</v>
      </c>
      <c r="W20" s="275">
        <v>1</v>
      </c>
      <c r="X20" s="263">
        <v>1</v>
      </c>
      <c r="Y20" s="306"/>
      <c r="Z20" s="131"/>
      <c r="AA20" s="280">
        <v>2</v>
      </c>
      <c r="AB20" s="206"/>
      <c r="AC20" s="275"/>
      <c r="AD20" s="275"/>
      <c r="AE20" s="275"/>
      <c r="AF20" s="275"/>
    </row>
    <row r="21" spans="2:32" ht="18.75">
      <c r="B21" s="280">
        <v>3</v>
      </c>
      <c r="C21" s="206" t="s">
        <v>0</v>
      </c>
      <c r="D21" s="276">
        <v>5</v>
      </c>
      <c r="E21" s="292" t="s">
        <v>415</v>
      </c>
      <c r="F21" s="275">
        <f>VLOOKUP($E21,'Comb Batting Stat'!$E$6:$Z$100,2,0)</f>
        <v>3</v>
      </c>
      <c r="G21" s="263">
        <f>VLOOKUP($E21,'Comb Batting Stat'!$E$6:$Z$100,19,FALSE)</f>
        <v>0.7</v>
      </c>
      <c r="H21" s="306"/>
      <c r="I21" s="131"/>
      <c r="J21" s="280">
        <v>3</v>
      </c>
      <c r="K21" s="229"/>
      <c r="L21" s="262"/>
      <c r="M21" s="262"/>
      <c r="N21" s="275" t="e">
        <f>VLOOKUP($M21,'Comb Batting Stat'!$E$6:$Z$100,2,0)</f>
        <v>#N/A</v>
      </c>
      <c r="O21" s="313" t="e">
        <f>VLOOKUP($M21,'Comb Batting Stat'!$E$6:$Z$100,10,FALSE)</f>
        <v>#N/A</v>
      </c>
      <c r="P21" s="132"/>
      <c r="R21" s="132"/>
      <c r="S21" s="280">
        <v>3</v>
      </c>
      <c r="T21" s="206" t="s">
        <v>1</v>
      </c>
      <c r="U21" s="273">
        <v>7</v>
      </c>
      <c r="V21" s="273" t="s">
        <v>369</v>
      </c>
      <c r="W21" s="273">
        <v>1</v>
      </c>
      <c r="X21" s="228">
        <v>0.75</v>
      </c>
      <c r="Y21" s="306"/>
      <c r="Z21" s="131"/>
      <c r="AA21" s="280">
        <v>2</v>
      </c>
      <c r="AB21" s="229"/>
      <c r="AC21" s="275"/>
      <c r="AD21" s="275"/>
      <c r="AE21" s="275"/>
      <c r="AF21" s="275"/>
    </row>
    <row r="22" spans="2:32" ht="18.75">
      <c r="B22" s="280">
        <v>4</v>
      </c>
      <c r="C22" s="206" t="s">
        <v>1</v>
      </c>
      <c r="D22" s="276">
        <v>14</v>
      </c>
      <c r="E22" s="292" t="s">
        <v>366</v>
      </c>
      <c r="F22" s="275">
        <f>VLOOKUP($E22,'Comb Batting Stat'!$E$6:$Z$100,2,0)</f>
        <v>3</v>
      </c>
      <c r="G22" s="263">
        <f>VLOOKUP($E22,'Comb Batting Stat'!$E$6:$Z$100,19,FALSE)</f>
        <v>0.66700000000000004</v>
      </c>
      <c r="H22" s="306"/>
      <c r="I22" s="131"/>
      <c r="J22" s="280">
        <v>4</v>
      </c>
      <c r="K22" s="229"/>
      <c r="L22" s="262"/>
      <c r="M22" s="262"/>
      <c r="N22" s="275" t="e">
        <f>VLOOKUP($M22,'Comb Batting Stat'!$E$6:$Z$100,2,0)</f>
        <v>#N/A</v>
      </c>
      <c r="O22" s="313" t="e">
        <f>VLOOKUP($M22,'Comb Batting Stat'!$E$6:$Z$100,10,FALSE)</f>
        <v>#N/A</v>
      </c>
      <c r="P22" s="132"/>
      <c r="R22" s="132"/>
      <c r="S22" s="280">
        <v>4</v>
      </c>
      <c r="T22" s="206" t="s">
        <v>1</v>
      </c>
      <c r="U22" s="273">
        <v>8</v>
      </c>
      <c r="V22" s="273" t="s">
        <v>368</v>
      </c>
      <c r="W22" s="273">
        <v>1</v>
      </c>
      <c r="X22" s="228">
        <v>0.75</v>
      </c>
      <c r="Y22" s="306"/>
      <c r="Z22" s="131"/>
      <c r="AA22" s="280">
        <v>4</v>
      </c>
      <c r="AB22" s="229"/>
      <c r="AC22" s="275"/>
      <c r="AD22" s="275"/>
      <c r="AE22" s="275"/>
      <c r="AF22" s="275"/>
    </row>
    <row r="23" spans="2:32" ht="18.75">
      <c r="B23" s="280">
        <v>5</v>
      </c>
      <c r="C23" s="206" t="s">
        <v>1</v>
      </c>
      <c r="D23" s="276">
        <v>42</v>
      </c>
      <c r="E23" s="292" t="s">
        <v>373</v>
      </c>
      <c r="F23" s="275">
        <f>VLOOKUP($E23,'Comb Batting Stat'!$E$6:$Z$100,2,0)</f>
        <v>3</v>
      </c>
      <c r="G23" s="263">
        <f>VLOOKUP($E23,'Comb Batting Stat'!$E$6:$Z$100,19,FALSE)</f>
        <v>0.64300000000000002</v>
      </c>
      <c r="H23" s="306"/>
      <c r="I23" s="131"/>
      <c r="J23" s="280">
        <v>5</v>
      </c>
      <c r="K23" s="206"/>
      <c r="L23" s="262"/>
      <c r="M23" s="262"/>
      <c r="N23" s="275" t="e">
        <f>VLOOKUP($M23,'Comb Batting Stat'!$E$6:$Z$100,2,0)</f>
        <v>#N/A</v>
      </c>
      <c r="O23" s="313" t="e">
        <f>VLOOKUP($M23,'Comb Batting Stat'!$E$6:$Z$100,10,FALSE)</f>
        <v>#N/A</v>
      </c>
      <c r="P23" s="134"/>
      <c r="R23" s="134"/>
      <c r="S23" s="280">
        <v>5</v>
      </c>
      <c r="T23" s="206" t="s">
        <v>1</v>
      </c>
      <c r="U23" s="275">
        <v>42</v>
      </c>
      <c r="V23" s="275" t="s">
        <v>373</v>
      </c>
      <c r="W23" s="275">
        <v>1</v>
      </c>
      <c r="X23" s="263">
        <v>0.75</v>
      </c>
      <c r="Y23" s="306"/>
      <c r="Z23" s="131"/>
      <c r="AA23" s="280">
        <v>5</v>
      </c>
      <c r="AB23" s="206"/>
      <c r="AC23" s="275"/>
      <c r="AD23" s="275"/>
      <c r="AE23" s="275"/>
      <c r="AF23" s="275"/>
    </row>
    <row r="24" spans="2:32" ht="18.75">
      <c r="B24" s="280">
        <v>6</v>
      </c>
      <c r="C24" s="206" t="s">
        <v>0</v>
      </c>
      <c r="D24" s="276">
        <v>23</v>
      </c>
      <c r="E24" s="292" t="s">
        <v>359</v>
      </c>
      <c r="F24" s="275">
        <f>VLOOKUP($E24,'Comb Batting Stat'!$E$6:$Z$100,2,0)</f>
        <v>3</v>
      </c>
      <c r="G24" s="263">
        <f>VLOOKUP($E24,'Comb Batting Stat'!$E$6:$Z$100,19,FALSE)</f>
        <v>0.61499999999999999</v>
      </c>
      <c r="H24" s="306"/>
      <c r="I24" s="131"/>
      <c r="J24" s="280">
        <v>6</v>
      </c>
      <c r="K24" s="229"/>
      <c r="L24" s="227"/>
      <c r="M24" s="227"/>
      <c r="N24" s="275" t="e">
        <f>VLOOKUP($M24,'Comb Batting Stat'!$E$6:$Z$100,2,0)</f>
        <v>#N/A</v>
      </c>
      <c r="O24" s="313" t="e">
        <f>VLOOKUP($M24,'Comb Batting Stat'!$E$6:$Z$100,10,FALSE)</f>
        <v>#N/A</v>
      </c>
      <c r="P24" s="134"/>
      <c r="R24" s="134"/>
      <c r="S24" s="280">
        <v>6</v>
      </c>
      <c r="T24" s="229" t="s">
        <v>1</v>
      </c>
      <c r="U24" s="275">
        <v>6</v>
      </c>
      <c r="V24" s="275" t="s">
        <v>370</v>
      </c>
      <c r="W24" s="275">
        <v>1</v>
      </c>
      <c r="X24" s="263">
        <v>0.66700000000000004</v>
      </c>
      <c r="Y24" s="306"/>
      <c r="Z24" s="131"/>
      <c r="AA24" s="280">
        <v>6</v>
      </c>
      <c r="AB24" s="229"/>
      <c r="AC24" s="273"/>
      <c r="AD24" s="273"/>
      <c r="AE24" s="273"/>
      <c r="AF24" s="273"/>
    </row>
    <row r="25" spans="2:32" ht="18.75">
      <c r="B25" s="280">
        <v>7</v>
      </c>
      <c r="C25" s="206" t="s">
        <v>0</v>
      </c>
      <c r="D25" s="276">
        <v>24</v>
      </c>
      <c r="E25" s="292" t="s">
        <v>362</v>
      </c>
      <c r="F25" s="275">
        <f>VLOOKUP($E25,'Comb Batting Stat'!$E$6:$Z$100,2,0)</f>
        <v>3</v>
      </c>
      <c r="G25" s="263">
        <f>VLOOKUP($E25,'Comb Batting Stat'!$E$6:$Z$100,19,FALSE)</f>
        <v>0.58299999999999996</v>
      </c>
      <c r="H25" s="306"/>
      <c r="I25" s="131"/>
      <c r="J25" s="280">
        <v>7</v>
      </c>
      <c r="K25" s="206"/>
      <c r="L25" s="262"/>
      <c r="M25" s="262"/>
      <c r="N25" s="275" t="e">
        <f>VLOOKUP($M25,'Comb Batting Stat'!$E$6:$Z$100,2,0)</f>
        <v>#N/A</v>
      </c>
      <c r="O25" s="313" t="e">
        <f>VLOOKUP($M25,'Comb Batting Stat'!$E$6:$Z$100,10,FALSE)</f>
        <v>#N/A</v>
      </c>
      <c r="P25" s="132"/>
      <c r="R25" s="132"/>
      <c r="S25" s="280">
        <v>7</v>
      </c>
      <c r="T25" s="206" t="s">
        <v>0</v>
      </c>
      <c r="U25" s="273">
        <v>24</v>
      </c>
      <c r="V25" s="273" t="s">
        <v>362</v>
      </c>
      <c r="W25" s="273">
        <v>1</v>
      </c>
      <c r="X25" s="228">
        <v>0.5</v>
      </c>
      <c r="Y25" s="306"/>
      <c r="Z25" s="131"/>
      <c r="AA25" s="280">
        <v>7</v>
      </c>
      <c r="AB25" s="206"/>
      <c r="AC25" s="275"/>
      <c r="AD25" s="275"/>
      <c r="AE25" s="275"/>
      <c r="AF25" s="275"/>
    </row>
    <row r="26" spans="2:32" ht="18.75">
      <c r="B26" s="280">
        <v>8</v>
      </c>
      <c r="C26" s="206" t="s">
        <v>1</v>
      </c>
      <c r="D26" s="276">
        <v>24</v>
      </c>
      <c r="E26" s="292" t="s">
        <v>372</v>
      </c>
      <c r="F26" s="275">
        <f>VLOOKUP($E26,'Comb Batting Stat'!$E$6:$Z$100,2,0)</f>
        <v>3</v>
      </c>
      <c r="G26" s="263">
        <f>VLOOKUP($E26,'Comb Batting Stat'!$E$6:$Z$100,19,FALSE)</f>
        <v>0.57099999999999995</v>
      </c>
      <c r="H26" s="306"/>
      <c r="I26" s="131"/>
      <c r="J26" s="280">
        <v>8</v>
      </c>
      <c r="K26" s="229"/>
      <c r="L26" s="262"/>
      <c r="M26" s="262"/>
      <c r="N26" s="275" t="e">
        <f>VLOOKUP($M26,'Comb Batting Stat'!$E$6:$Z$100,2,0)</f>
        <v>#N/A</v>
      </c>
      <c r="O26" s="313" t="e">
        <f>VLOOKUP($M26,'Comb Batting Stat'!$E$6:$Z$100,10,FALSE)</f>
        <v>#N/A</v>
      </c>
      <c r="P26" s="132"/>
      <c r="R26" s="132"/>
      <c r="S26" s="280">
        <v>8</v>
      </c>
      <c r="T26" s="206" t="s">
        <v>0</v>
      </c>
      <c r="U26" s="275">
        <v>72</v>
      </c>
      <c r="V26" s="275" t="s">
        <v>364</v>
      </c>
      <c r="W26" s="275">
        <v>1</v>
      </c>
      <c r="X26" s="263">
        <v>0.5</v>
      </c>
      <c r="Y26" s="306"/>
      <c r="Z26" s="131"/>
      <c r="AA26" s="280">
        <v>8</v>
      </c>
      <c r="AB26" s="229"/>
      <c r="AC26" s="275"/>
      <c r="AD26" s="275"/>
      <c r="AE26" s="275"/>
      <c r="AF26" s="275"/>
    </row>
    <row r="27" spans="2:32" ht="18.75">
      <c r="B27" s="280">
        <v>9</v>
      </c>
      <c r="C27" s="206" t="s">
        <v>1</v>
      </c>
      <c r="D27" s="276">
        <v>29</v>
      </c>
      <c r="E27" s="292" t="s">
        <v>398</v>
      </c>
      <c r="F27" s="275">
        <f>VLOOKUP($E27,'Comb Batting Stat'!$E$6:$Z$100,2,0)</f>
        <v>2</v>
      </c>
      <c r="G27" s="263">
        <f>VLOOKUP($E27,'Comb Batting Stat'!$E$6:$Z$100,19,FALSE)</f>
        <v>0.57099999999999995</v>
      </c>
      <c r="H27" s="306"/>
      <c r="I27" s="131"/>
      <c r="J27" s="280">
        <v>9</v>
      </c>
      <c r="K27" s="229"/>
      <c r="L27" s="262"/>
      <c r="M27" s="262"/>
      <c r="N27" s="275" t="e">
        <f>VLOOKUP($M27,'Comb Batting Stat'!$E$6:$Z$100,2,0)</f>
        <v>#N/A</v>
      </c>
      <c r="O27" s="313" t="e">
        <f>VLOOKUP($M27,'Comb Batting Stat'!$E$6:$Z$100,10,FALSE)</f>
        <v>#N/A</v>
      </c>
      <c r="P27" s="132"/>
      <c r="R27" s="132"/>
      <c r="S27" s="280">
        <v>9</v>
      </c>
      <c r="T27" s="229" t="s">
        <v>1</v>
      </c>
      <c r="U27" s="273">
        <v>24</v>
      </c>
      <c r="V27" s="273" t="s">
        <v>372</v>
      </c>
      <c r="W27" s="273">
        <v>1</v>
      </c>
      <c r="X27" s="228">
        <v>0.5</v>
      </c>
      <c r="Y27" s="306"/>
      <c r="Z27" s="131"/>
      <c r="AA27" s="280">
        <v>9</v>
      </c>
      <c r="AB27" s="229"/>
      <c r="AC27" s="275"/>
      <c r="AD27" s="275"/>
      <c r="AE27" s="275"/>
      <c r="AF27" s="275"/>
    </row>
    <row r="28" spans="2:32" ht="18.75">
      <c r="B28" s="280">
        <v>10</v>
      </c>
      <c r="C28" s="206" t="s">
        <v>3</v>
      </c>
      <c r="D28" s="276">
        <v>15</v>
      </c>
      <c r="E28" s="292" t="s">
        <v>403</v>
      </c>
      <c r="F28" s="275">
        <f>VLOOKUP($E28,'Comb Batting Stat'!$E$6:$Z$100,2,0)</f>
        <v>1</v>
      </c>
      <c r="G28" s="263">
        <f>VLOOKUP($E28,'Comb Batting Stat'!$E$6:$Z$100,19,FALSE)</f>
        <v>0.4</v>
      </c>
      <c r="H28" s="306"/>
      <c r="I28" s="131"/>
      <c r="J28" s="280">
        <v>10</v>
      </c>
      <c r="K28" s="229"/>
      <c r="L28" s="262"/>
      <c r="M28" s="262"/>
      <c r="N28" s="275" t="e">
        <f>VLOOKUP($M28,'Comb Batting Stat'!$E$6:$Z$100,2,0)</f>
        <v>#N/A</v>
      </c>
      <c r="O28" s="313" t="e">
        <f>VLOOKUP($M28,'Comb Batting Stat'!$E$6:$Z$100,10,FALSE)</f>
        <v>#N/A</v>
      </c>
      <c r="P28" s="132"/>
      <c r="R28" s="132"/>
      <c r="S28" s="280">
        <v>10</v>
      </c>
      <c r="T28" s="229" t="s">
        <v>1</v>
      </c>
      <c r="U28" s="275">
        <v>2</v>
      </c>
      <c r="V28" s="275" t="s">
        <v>371</v>
      </c>
      <c r="W28" s="275">
        <v>1</v>
      </c>
      <c r="X28" s="263">
        <v>0.5</v>
      </c>
      <c r="Y28" s="306"/>
      <c r="Z28" s="131"/>
      <c r="AA28" s="280">
        <v>10</v>
      </c>
      <c r="AB28" s="229"/>
      <c r="AC28" s="275"/>
      <c r="AD28" s="275"/>
      <c r="AE28" s="275"/>
      <c r="AF28" s="275"/>
    </row>
    <row r="29" spans="2:32" ht="18.75">
      <c r="B29" s="280">
        <v>11</v>
      </c>
      <c r="C29" s="206" t="s">
        <v>3</v>
      </c>
      <c r="D29" s="276">
        <v>32</v>
      </c>
      <c r="E29" s="292" t="s">
        <v>401</v>
      </c>
      <c r="F29" s="275">
        <f>VLOOKUP($E29,'Comb Batting Stat'!$E$6:$Z$100,2,0)</f>
        <v>2</v>
      </c>
      <c r="G29" s="263">
        <f>VLOOKUP($E29,'Comb Batting Stat'!$E$6:$Z$100,19,FALSE)</f>
        <v>0.5</v>
      </c>
      <c r="H29" s="306"/>
      <c r="I29" s="131"/>
      <c r="J29" s="280">
        <v>11</v>
      </c>
      <c r="K29" s="206"/>
      <c r="L29" s="262"/>
      <c r="M29" s="262"/>
      <c r="N29" s="275" t="e">
        <f>VLOOKUP($M29,'Comb Batting Stat'!$E$6:$Z$100,2,0)</f>
        <v>#N/A</v>
      </c>
      <c r="O29" s="313" t="e">
        <f>VLOOKUP($M29,'Comb Batting Stat'!$E$6:$Z$100,10,FALSE)</f>
        <v>#N/A</v>
      </c>
      <c r="P29" s="132"/>
      <c r="R29" s="132"/>
      <c r="S29" s="280">
        <v>11</v>
      </c>
      <c r="T29" s="229" t="s">
        <v>0</v>
      </c>
      <c r="U29" s="275">
        <v>23</v>
      </c>
      <c r="V29" s="275" t="s">
        <v>359</v>
      </c>
      <c r="W29" s="275">
        <v>1</v>
      </c>
      <c r="X29" s="263">
        <v>0.5</v>
      </c>
      <c r="Y29" s="306"/>
      <c r="Z29" s="131"/>
      <c r="AA29" s="280">
        <v>11</v>
      </c>
      <c r="AB29" s="206"/>
      <c r="AC29" s="275"/>
      <c r="AD29" s="275"/>
      <c r="AE29" s="275"/>
      <c r="AF29" s="275"/>
    </row>
    <row r="30" spans="2:32" ht="18.75">
      <c r="B30" s="280">
        <v>12</v>
      </c>
      <c r="C30" s="206" t="s">
        <v>1</v>
      </c>
      <c r="D30" s="276">
        <v>2</v>
      </c>
      <c r="E30" s="292" t="s">
        <v>371</v>
      </c>
      <c r="F30" s="275">
        <f>VLOOKUP($E30,'Comb Batting Stat'!$E$6:$Z$100,2,0)</f>
        <v>3</v>
      </c>
      <c r="G30" s="263">
        <f>VLOOKUP($E30,'Comb Batting Stat'!$E$6:$Z$100,19,FALSE)</f>
        <v>0.5</v>
      </c>
      <c r="H30" s="306"/>
      <c r="I30" s="131"/>
      <c r="J30" s="280">
        <v>12</v>
      </c>
      <c r="K30" s="206"/>
      <c r="L30" s="227"/>
      <c r="M30" s="227"/>
      <c r="N30" s="275" t="e">
        <f>VLOOKUP($M30,'Comb Batting Stat'!$E$6:$Z$100,2,0)</f>
        <v>#N/A</v>
      </c>
      <c r="O30" s="313" t="e">
        <f>VLOOKUP($M30,'Comb Batting Stat'!$E$6:$Z$100,10,FALSE)</f>
        <v>#N/A</v>
      </c>
      <c r="P30" s="132"/>
      <c r="R30" s="132"/>
      <c r="S30" s="280">
        <v>12</v>
      </c>
      <c r="T30" s="229" t="s">
        <v>0</v>
      </c>
      <c r="U30" s="275">
        <v>47</v>
      </c>
      <c r="V30" s="275" t="s">
        <v>361</v>
      </c>
      <c r="W30" s="275">
        <v>1</v>
      </c>
      <c r="X30" s="263">
        <v>0.5</v>
      </c>
      <c r="Y30" s="306"/>
      <c r="Z30" s="131"/>
      <c r="AA30" s="280">
        <v>12</v>
      </c>
      <c r="AB30" s="206"/>
      <c r="AC30" s="273"/>
      <c r="AD30" s="273"/>
      <c r="AE30" s="273"/>
      <c r="AF30" s="273"/>
    </row>
    <row r="31" spans="2:32" ht="17.25">
      <c r="B31" s="465"/>
      <c r="C31" s="465"/>
      <c r="D31" s="465"/>
      <c r="E31" s="465"/>
      <c r="F31" s="465"/>
      <c r="G31" s="465"/>
      <c r="H31" s="136"/>
      <c r="I31" s="131"/>
      <c r="J31" s="466"/>
      <c r="K31" s="466"/>
      <c r="L31" s="466"/>
      <c r="M31" s="466"/>
      <c r="N31" s="466"/>
      <c r="O31" s="466"/>
      <c r="P31" s="132"/>
      <c r="Q31" s="132"/>
      <c r="R31" s="132"/>
      <c r="S31" s="465"/>
      <c r="T31" s="465"/>
      <c r="U31" s="465"/>
      <c r="V31" s="465"/>
      <c r="W31" s="465"/>
      <c r="X31" s="465"/>
      <c r="Y31" s="307"/>
      <c r="Z31" s="131"/>
      <c r="AA31" s="466"/>
      <c r="AB31" s="466"/>
      <c r="AC31" s="466"/>
      <c r="AD31" s="466"/>
      <c r="AE31" s="466"/>
      <c r="AF31" s="466"/>
    </row>
    <row r="32" spans="2:32" ht="2.4500000000000002" customHeight="1">
      <c r="B32" s="142"/>
      <c r="C32" s="138"/>
      <c r="D32" s="138"/>
      <c r="E32" s="138"/>
      <c r="F32" s="138"/>
      <c r="G32" s="136"/>
      <c r="H32" s="136"/>
      <c r="I32" s="131"/>
      <c r="J32" s="142"/>
      <c r="K32" s="131"/>
      <c r="L32" s="131"/>
      <c r="M32" s="131"/>
      <c r="N32" s="131"/>
      <c r="O32" s="131"/>
      <c r="P32" s="132"/>
      <c r="Q32" s="132"/>
      <c r="R32" s="132"/>
      <c r="S32" s="142"/>
      <c r="T32" s="138"/>
      <c r="U32" s="138"/>
      <c r="V32" s="138"/>
      <c r="W32" s="138"/>
      <c r="X32" s="136"/>
      <c r="Y32" s="307"/>
      <c r="Z32" s="131"/>
      <c r="AA32" s="142"/>
      <c r="AB32" s="131"/>
      <c r="AC32" s="131"/>
      <c r="AD32" s="131"/>
      <c r="AE32" s="131"/>
      <c r="AF32" s="131"/>
    </row>
    <row r="33" spans="2:32" ht="17.25">
      <c r="B33" s="139" t="s">
        <v>108</v>
      </c>
      <c r="C33" s="143" t="s">
        <v>121</v>
      </c>
      <c r="D33" s="140" t="s">
        <v>6</v>
      </c>
      <c r="E33" s="140" t="s">
        <v>122</v>
      </c>
      <c r="F33" s="140" t="s">
        <v>123</v>
      </c>
      <c r="G33" s="128" t="s">
        <v>88</v>
      </c>
      <c r="H33" s="125"/>
      <c r="I33" s="131"/>
      <c r="J33" s="126" t="s">
        <v>117</v>
      </c>
      <c r="K33" s="127" t="s">
        <v>121</v>
      </c>
      <c r="L33" s="127" t="s">
        <v>6</v>
      </c>
      <c r="M33" s="127" t="s">
        <v>122</v>
      </c>
      <c r="N33" s="140" t="s">
        <v>123</v>
      </c>
      <c r="O33" s="128" t="s">
        <v>96</v>
      </c>
      <c r="P33" s="132"/>
      <c r="Q33" s="132"/>
      <c r="R33" s="132"/>
      <c r="S33" s="139" t="s">
        <v>108</v>
      </c>
      <c r="T33" s="143" t="s">
        <v>121</v>
      </c>
      <c r="U33" s="140" t="s">
        <v>6</v>
      </c>
      <c r="V33" s="140" t="s">
        <v>122</v>
      </c>
      <c r="W33" s="140" t="s">
        <v>123</v>
      </c>
      <c r="X33" s="128" t="s">
        <v>88</v>
      </c>
      <c r="Y33" s="309"/>
      <c r="Z33" s="131"/>
      <c r="AA33" s="126" t="s">
        <v>117</v>
      </c>
      <c r="AB33" s="127" t="s">
        <v>121</v>
      </c>
      <c r="AC33" s="127" t="s">
        <v>6</v>
      </c>
      <c r="AD33" s="127" t="s">
        <v>122</v>
      </c>
      <c r="AE33" s="140" t="s">
        <v>123</v>
      </c>
      <c r="AF33" s="128" t="s">
        <v>96</v>
      </c>
    </row>
    <row r="34" spans="2:32" ht="18.75">
      <c r="B34" s="280">
        <v>1</v>
      </c>
      <c r="C34" s="206" t="s">
        <v>1</v>
      </c>
      <c r="D34" s="276">
        <v>6</v>
      </c>
      <c r="E34" s="292" t="s">
        <v>370</v>
      </c>
      <c r="F34" s="275">
        <f>VLOOKUP($E34,'Comb Batting Stat'!$E$6:$Z$100,2,0)</f>
        <v>2</v>
      </c>
      <c r="G34" s="313">
        <f>VLOOKUP($E34,'Comb Batting Stat'!$E$6:$Z$100,11,FALSE)</f>
        <v>8</v>
      </c>
      <c r="H34" s="144"/>
      <c r="I34" s="131"/>
      <c r="J34" s="280">
        <v>1</v>
      </c>
      <c r="K34" s="206" t="s">
        <v>1</v>
      </c>
      <c r="L34" s="276">
        <v>6</v>
      </c>
      <c r="M34" s="292" t="s">
        <v>370</v>
      </c>
      <c r="N34" s="275">
        <f>VLOOKUP($M34,'Comb Batting Stat'!$E$6:$Z$100,2,0)</f>
        <v>2</v>
      </c>
      <c r="O34" s="263">
        <f>VLOOKUP($M34,'Comb Batting Stat'!$E$6:$Z$100,20,FALSE)</f>
        <v>1.8</v>
      </c>
      <c r="P34" s="132" t="s">
        <v>124</v>
      </c>
      <c r="Q34" s="132"/>
      <c r="S34" s="280">
        <v>1</v>
      </c>
      <c r="T34" s="206" t="s">
        <v>1</v>
      </c>
      <c r="U34" s="276">
        <v>6</v>
      </c>
      <c r="V34" s="276" t="s">
        <v>370</v>
      </c>
      <c r="W34" s="276">
        <v>1</v>
      </c>
      <c r="X34" s="276">
        <v>4</v>
      </c>
      <c r="Y34" s="310"/>
      <c r="Z34" s="131"/>
      <c r="AA34" s="280">
        <v>1</v>
      </c>
      <c r="AB34" s="206" t="s">
        <v>1</v>
      </c>
      <c r="AC34" s="275">
        <v>6</v>
      </c>
      <c r="AD34" s="275" t="s">
        <v>370</v>
      </c>
      <c r="AE34" s="275">
        <v>1</v>
      </c>
      <c r="AF34" s="263">
        <v>1.667</v>
      </c>
    </row>
    <row r="35" spans="2:32" ht="18.75">
      <c r="B35" s="280">
        <v>2</v>
      </c>
      <c r="C35" s="206" t="s">
        <v>0</v>
      </c>
      <c r="D35" s="276">
        <v>23</v>
      </c>
      <c r="E35" s="292" t="s">
        <v>359</v>
      </c>
      <c r="F35" s="275">
        <f>VLOOKUP($E35,'Comb Batting Stat'!$E$6:$Z$100,2,0)</f>
        <v>3</v>
      </c>
      <c r="G35" s="313">
        <f>VLOOKUP($E35,'Comb Batting Stat'!$E$6:$Z$100,11,FALSE)</f>
        <v>7</v>
      </c>
      <c r="H35" s="144"/>
      <c r="I35" s="131"/>
      <c r="J35" s="280">
        <v>2</v>
      </c>
      <c r="K35" s="206" t="s">
        <v>1</v>
      </c>
      <c r="L35" s="276">
        <v>8</v>
      </c>
      <c r="M35" s="292" t="s">
        <v>368</v>
      </c>
      <c r="N35" s="275">
        <f>VLOOKUP($M35,'Comb Batting Stat'!$E$6:$Z$100,2,0)</f>
        <v>2</v>
      </c>
      <c r="O35" s="263">
        <f>VLOOKUP($M35,'Comb Batting Stat'!$E$6:$Z$100,20,FALSE)</f>
        <v>1</v>
      </c>
      <c r="P35" s="132"/>
      <c r="Q35" s="132"/>
      <c r="S35" s="280">
        <v>2</v>
      </c>
      <c r="T35" s="206" t="s">
        <v>1</v>
      </c>
      <c r="U35" s="276">
        <v>14</v>
      </c>
      <c r="V35" s="276" t="s">
        <v>366</v>
      </c>
      <c r="W35" s="276">
        <v>1</v>
      </c>
      <c r="X35" s="276">
        <v>3</v>
      </c>
      <c r="Y35" s="310"/>
      <c r="Z35" s="131"/>
      <c r="AA35" s="280">
        <v>2</v>
      </c>
      <c r="AB35" s="229" t="s">
        <v>1</v>
      </c>
      <c r="AC35" s="275">
        <v>14</v>
      </c>
      <c r="AD35" s="275" t="s">
        <v>366</v>
      </c>
      <c r="AE35" s="275">
        <v>1</v>
      </c>
      <c r="AF35" s="263">
        <v>1.5</v>
      </c>
    </row>
    <row r="36" spans="2:32" ht="18.75">
      <c r="B36" s="280">
        <v>3</v>
      </c>
      <c r="C36" s="206" t="s">
        <v>1</v>
      </c>
      <c r="D36" s="276">
        <v>42</v>
      </c>
      <c r="E36" s="292" t="s">
        <v>373</v>
      </c>
      <c r="F36" s="275">
        <f>VLOOKUP($E36,'Comb Batting Stat'!$E$6:$Z$100,2,0)</f>
        <v>3</v>
      </c>
      <c r="G36" s="313">
        <f>VLOOKUP($E36,'Comb Batting Stat'!$E$6:$Z$100,11,FALSE)</f>
        <v>6</v>
      </c>
      <c r="H36" s="144"/>
      <c r="I36" s="131"/>
      <c r="J36" s="280">
        <v>3</v>
      </c>
      <c r="K36" s="206" t="s">
        <v>1</v>
      </c>
      <c r="L36" s="276">
        <v>42</v>
      </c>
      <c r="M36" s="292" t="s">
        <v>373</v>
      </c>
      <c r="N36" s="275">
        <f>VLOOKUP($M36,'Comb Batting Stat'!$E$6:$Z$100,2,0)</f>
        <v>3</v>
      </c>
      <c r="O36" s="263">
        <f>VLOOKUP($M36,'Comb Batting Stat'!$E$6:$Z$100,20,FALSE)</f>
        <v>0.9</v>
      </c>
      <c r="P36" s="132"/>
      <c r="Q36" s="132"/>
      <c r="S36" s="280">
        <v>3</v>
      </c>
      <c r="T36" s="206" t="s">
        <v>1</v>
      </c>
      <c r="U36" s="276">
        <v>8</v>
      </c>
      <c r="V36" s="276" t="s">
        <v>368</v>
      </c>
      <c r="W36" s="276">
        <v>1</v>
      </c>
      <c r="X36" s="276">
        <v>2</v>
      </c>
      <c r="Y36" s="310"/>
      <c r="Z36" s="131"/>
      <c r="AA36" s="280">
        <v>3</v>
      </c>
      <c r="AB36" s="229" t="s">
        <v>1</v>
      </c>
      <c r="AC36" s="275">
        <v>19</v>
      </c>
      <c r="AD36" s="275" t="s">
        <v>367</v>
      </c>
      <c r="AE36" s="275">
        <v>1</v>
      </c>
      <c r="AF36" s="263">
        <v>1</v>
      </c>
    </row>
    <row r="37" spans="2:32" ht="18.75">
      <c r="B37" s="280">
        <v>4</v>
      </c>
      <c r="C37" s="206" t="s">
        <v>1</v>
      </c>
      <c r="D37" s="276">
        <v>8</v>
      </c>
      <c r="E37" s="292" t="s">
        <v>368</v>
      </c>
      <c r="F37" s="275">
        <f>VLOOKUP($E37,'Comb Batting Stat'!$E$6:$Z$100,2,0)</f>
        <v>2</v>
      </c>
      <c r="G37" s="313">
        <f>VLOOKUP($E37,'Comb Batting Stat'!$E$6:$Z$100,11,FALSE)</f>
        <v>5</v>
      </c>
      <c r="H37" s="144"/>
      <c r="I37" s="131"/>
      <c r="J37" s="280">
        <v>4</v>
      </c>
      <c r="K37" s="206" t="s">
        <v>0</v>
      </c>
      <c r="L37" s="276">
        <v>5</v>
      </c>
      <c r="M37" s="292" t="s">
        <v>415</v>
      </c>
      <c r="N37" s="275">
        <f>VLOOKUP($M37,'Comb Batting Stat'!$E$6:$Z$100,2,0)</f>
        <v>3</v>
      </c>
      <c r="O37" s="263">
        <f>VLOOKUP($M37,'Comb Batting Stat'!$E$6:$Z$100,20,FALSE)</f>
        <v>0.88900000000000001</v>
      </c>
      <c r="P37" s="134"/>
      <c r="Q37" s="134"/>
      <c r="S37" s="280">
        <v>4</v>
      </c>
      <c r="T37" s="206" t="s">
        <v>1</v>
      </c>
      <c r="U37" s="276">
        <v>42</v>
      </c>
      <c r="V37" s="276" t="s">
        <v>373</v>
      </c>
      <c r="W37" s="276">
        <v>1</v>
      </c>
      <c r="X37" s="276">
        <v>2</v>
      </c>
      <c r="Y37" s="310"/>
      <c r="Z37" s="131"/>
      <c r="AA37" s="280">
        <v>4</v>
      </c>
      <c r="AB37" s="229" t="s">
        <v>1</v>
      </c>
      <c r="AC37" s="275">
        <v>8</v>
      </c>
      <c r="AD37" s="275" t="s">
        <v>368</v>
      </c>
      <c r="AE37" s="275">
        <v>1</v>
      </c>
      <c r="AF37" s="263">
        <v>0.75</v>
      </c>
    </row>
    <row r="38" spans="2:32" ht="18.75">
      <c r="B38" s="280">
        <v>5</v>
      </c>
      <c r="C38" s="206" t="s">
        <v>0</v>
      </c>
      <c r="D38" s="276">
        <v>5</v>
      </c>
      <c r="E38" s="292" t="s">
        <v>415</v>
      </c>
      <c r="F38" s="275">
        <f>VLOOKUP($E38,'Comb Batting Stat'!$E$6:$Z$100,2,0)</f>
        <v>3</v>
      </c>
      <c r="G38" s="313">
        <f>VLOOKUP($E38,'Comb Batting Stat'!$E$6:$Z$100,11,FALSE)</f>
        <v>4</v>
      </c>
      <c r="H38" s="144"/>
      <c r="I38" s="131"/>
      <c r="J38" s="280">
        <v>5</v>
      </c>
      <c r="K38" s="206" t="s">
        <v>0</v>
      </c>
      <c r="L38" s="276">
        <v>24</v>
      </c>
      <c r="M38" s="292" t="s">
        <v>362</v>
      </c>
      <c r="N38" s="275">
        <f>VLOOKUP($M38,'Comb Batting Stat'!$E$6:$Z$100,2,0)</f>
        <v>3</v>
      </c>
      <c r="O38" s="263">
        <f>VLOOKUP($M38,'Comb Batting Stat'!$E$6:$Z$100,20,FALSE)</f>
        <v>0.8</v>
      </c>
      <c r="P38" s="134"/>
      <c r="Q38" s="134"/>
      <c r="S38" s="280">
        <v>4</v>
      </c>
      <c r="T38" s="206" t="s">
        <v>1</v>
      </c>
      <c r="U38" s="276">
        <v>7</v>
      </c>
      <c r="V38" s="276" t="s">
        <v>369</v>
      </c>
      <c r="W38" s="276">
        <v>1</v>
      </c>
      <c r="X38" s="276">
        <v>1</v>
      </c>
      <c r="Y38" s="310"/>
      <c r="Z38" s="131"/>
      <c r="AA38" s="280">
        <v>5</v>
      </c>
      <c r="AB38" s="229" t="s">
        <v>1</v>
      </c>
      <c r="AC38" s="275">
        <v>7</v>
      </c>
      <c r="AD38" s="275" t="s">
        <v>369</v>
      </c>
      <c r="AE38" s="275">
        <v>1</v>
      </c>
      <c r="AF38" s="263">
        <v>0.66700000000000004</v>
      </c>
    </row>
    <row r="39" spans="2:32" ht="18.75">
      <c r="B39" s="280">
        <v>6</v>
      </c>
      <c r="C39" s="206" t="s">
        <v>1</v>
      </c>
      <c r="D39" s="276">
        <v>24</v>
      </c>
      <c r="E39" s="292" t="s">
        <v>372</v>
      </c>
      <c r="F39" s="275">
        <f>VLOOKUP($E39,'Comb Batting Stat'!$E$6:$Z$100,2,0)</f>
        <v>3</v>
      </c>
      <c r="G39" s="313">
        <f>VLOOKUP($E39,'Comb Batting Stat'!$E$6:$Z$100,11,FALSE)</f>
        <v>4</v>
      </c>
      <c r="H39" s="144"/>
      <c r="I39" s="131"/>
      <c r="J39" s="280">
        <v>6</v>
      </c>
      <c r="K39" s="206" t="s">
        <v>0</v>
      </c>
      <c r="L39" s="276">
        <v>23</v>
      </c>
      <c r="M39" s="292" t="s">
        <v>359</v>
      </c>
      <c r="N39" s="275">
        <f>VLOOKUP($M39,'Comb Batting Stat'!$E$6:$Z$100,2,0)</f>
        <v>3</v>
      </c>
      <c r="O39" s="263">
        <f>VLOOKUP($M39,'Comb Batting Stat'!$E$6:$Z$100,20,FALSE)</f>
        <v>0.72699999999999998</v>
      </c>
      <c r="P39" s="132"/>
      <c r="Q39" s="132"/>
      <c r="S39" s="280">
        <v>6</v>
      </c>
      <c r="T39" s="206" t="s">
        <v>1</v>
      </c>
      <c r="U39" s="276">
        <v>24</v>
      </c>
      <c r="V39" s="276" t="s">
        <v>372</v>
      </c>
      <c r="W39" s="276">
        <v>1</v>
      </c>
      <c r="X39" s="276">
        <v>1</v>
      </c>
      <c r="Y39" s="310"/>
      <c r="Z39" s="131"/>
      <c r="AA39" s="280">
        <v>6</v>
      </c>
      <c r="AB39" s="206" t="s">
        <v>1</v>
      </c>
      <c r="AC39" s="275">
        <v>42</v>
      </c>
      <c r="AD39" s="275" t="s">
        <v>373</v>
      </c>
      <c r="AE39" s="275">
        <v>1</v>
      </c>
      <c r="AF39" s="263">
        <v>0.5</v>
      </c>
    </row>
    <row r="40" spans="2:32" ht="18.75">
      <c r="B40" s="280">
        <v>7</v>
      </c>
      <c r="C40" s="206" t="s">
        <v>1</v>
      </c>
      <c r="D40" s="276">
        <v>35</v>
      </c>
      <c r="E40" s="292" t="s">
        <v>399</v>
      </c>
      <c r="F40" s="275">
        <f>VLOOKUP($E40,'Comb Batting Stat'!$E$6:$Z$100,2,0)</f>
        <v>3</v>
      </c>
      <c r="G40" s="313">
        <f>VLOOKUP($E40,'Comb Batting Stat'!$E$6:$Z$100,11,FALSE)</f>
        <v>4</v>
      </c>
      <c r="H40" s="144"/>
      <c r="I40" s="131"/>
      <c r="J40" s="280">
        <v>7</v>
      </c>
      <c r="K40" s="206" t="s">
        <v>1</v>
      </c>
      <c r="L40" s="276">
        <v>2</v>
      </c>
      <c r="M40" s="292" t="s">
        <v>371</v>
      </c>
      <c r="N40" s="275">
        <f>VLOOKUP($M40,'Comb Batting Stat'!$E$6:$Z$100,2,0)</f>
        <v>3</v>
      </c>
      <c r="O40" s="263">
        <f>VLOOKUP($M40,'Comb Batting Stat'!$E$6:$Z$100,20,FALSE)</f>
        <v>0.66700000000000004</v>
      </c>
      <c r="P40" s="132"/>
      <c r="Q40" s="132"/>
      <c r="S40" s="280">
        <v>7</v>
      </c>
      <c r="T40" s="206" t="s">
        <v>1</v>
      </c>
      <c r="U40" s="276">
        <v>26</v>
      </c>
      <c r="V40" s="276" t="s">
        <v>374</v>
      </c>
      <c r="W40" s="276">
        <v>1</v>
      </c>
      <c r="X40" s="276">
        <v>1</v>
      </c>
      <c r="Y40" s="310"/>
      <c r="Z40" s="131"/>
      <c r="AA40" s="280">
        <v>7</v>
      </c>
      <c r="AB40" s="206" t="s">
        <v>0</v>
      </c>
      <c r="AC40" s="275">
        <v>24</v>
      </c>
      <c r="AD40" s="275" t="s">
        <v>362</v>
      </c>
      <c r="AE40" s="275">
        <v>1</v>
      </c>
      <c r="AF40" s="263">
        <v>0.5</v>
      </c>
    </row>
    <row r="41" spans="2:32" ht="18.75">
      <c r="B41" s="280">
        <v>8</v>
      </c>
      <c r="C41" s="206" t="s">
        <v>1</v>
      </c>
      <c r="D41" s="276">
        <v>14</v>
      </c>
      <c r="E41" s="292" t="s">
        <v>366</v>
      </c>
      <c r="F41" s="275">
        <f>VLOOKUP($E41,'Comb Batting Stat'!$E$6:$Z$100,2,0)</f>
        <v>3</v>
      </c>
      <c r="G41" s="313">
        <f>VLOOKUP($E41,'Comb Batting Stat'!$E$6:$Z$100,11,FALSE)</f>
        <v>4</v>
      </c>
      <c r="H41" s="144"/>
      <c r="I41" s="131"/>
      <c r="J41" s="280">
        <v>8</v>
      </c>
      <c r="K41" s="206" t="s">
        <v>1</v>
      </c>
      <c r="L41" s="276">
        <v>35</v>
      </c>
      <c r="M41" s="292" t="s">
        <v>399</v>
      </c>
      <c r="N41" s="275">
        <f>VLOOKUP($M41,'Comb Batting Stat'!$E$6:$Z$100,2,0)</f>
        <v>3</v>
      </c>
      <c r="O41" s="263">
        <f>VLOOKUP($M41,'Comb Batting Stat'!$E$6:$Z$100,20,FALSE)</f>
        <v>0.625</v>
      </c>
      <c r="P41" s="132"/>
      <c r="Q41" s="132"/>
      <c r="S41" s="280">
        <v>7</v>
      </c>
      <c r="T41" s="206"/>
      <c r="U41" s="273"/>
      <c r="V41" s="273"/>
      <c r="W41" s="273"/>
      <c r="X41" s="273"/>
      <c r="Y41" s="310"/>
      <c r="Z41" s="131"/>
      <c r="AA41" s="280">
        <v>8</v>
      </c>
      <c r="AB41" s="229" t="s">
        <v>1</v>
      </c>
      <c r="AC41" s="273">
        <v>24</v>
      </c>
      <c r="AD41" s="273" t="s">
        <v>372</v>
      </c>
      <c r="AE41" s="273">
        <v>1</v>
      </c>
      <c r="AF41" s="228">
        <v>0.5</v>
      </c>
    </row>
    <row r="42" spans="2:32" ht="18.75">
      <c r="B42" s="280">
        <v>9</v>
      </c>
      <c r="C42" s="206" t="s">
        <v>3</v>
      </c>
      <c r="D42" s="276">
        <v>11</v>
      </c>
      <c r="E42" s="292" t="s">
        <v>404</v>
      </c>
      <c r="F42" s="275">
        <f>VLOOKUP($E42,'Comb Batting Stat'!$E$6:$Z$100,2,0)</f>
        <v>2</v>
      </c>
      <c r="G42" s="313">
        <f>VLOOKUP($E42,'Comb Batting Stat'!$E$6:$Z$100,11,FALSE)</f>
        <v>4</v>
      </c>
      <c r="H42" s="144"/>
      <c r="I42" s="131"/>
      <c r="J42" s="280">
        <v>9</v>
      </c>
      <c r="K42" s="206" t="s">
        <v>3</v>
      </c>
      <c r="L42" s="276">
        <v>7</v>
      </c>
      <c r="M42" s="292" t="s">
        <v>402</v>
      </c>
      <c r="N42" s="275">
        <f>VLOOKUP($M42,'Comb Batting Stat'!$E$6:$Z$100,2,0)</f>
        <v>2</v>
      </c>
      <c r="O42" s="263">
        <f>VLOOKUP($M42,'Comb Batting Stat'!$E$6:$Z$100,20,FALSE)</f>
        <v>0.6</v>
      </c>
      <c r="P42" s="132"/>
      <c r="Q42" s="132"/>
      <c r="S42" s="280">
        <v>7</v>
      </c>
      <c r="T42" s="229"/>
      <c r="U42" s="275"/>
      <c r="V42" s="275"/>
      <c r="W42" s="275"/>
      <c r="X42" s="275"/>
      <c r="Y42" s="310"/>
      <c r="Z42" s="131"/>
      <c r="AA42" s="280">
        <v>9</v>
      </c>
      <c r="AB42" s="206" t="s">
        <v>1</v>
      </c>
      <c r="AC42" s="275">
        <v>2</v>
      </c>
      <c r="AD42" s="275" t="s">
        <v>371</v>
      </c>
      <c r="AE42" s="275">
        <v>1</v>
      </c>
      <c r="AF42" s="263">
        <v>0.5</v>
      </c>
    </row>
    <row r="43" spans="2:32" ht="18.75">
      <c r="B43" s="280">
        <v>10</v>
      </c>
      <c r="C43" s="206" t="s">
        <v>0</v>
      </c>
      <c r="D43" s="276">
        <v>24</v>
      </c>
      <c r="E43" s="292" t="s">
        <v>362</v>
      </c>
      <c r="F43" s="275">
        <f>VLOOKUP($E43,'Comb Batting Stat'!$E$6:$Z$100,2,0)</f>
        <v>3</v>
      </c>
      <c r="G43" s="313">
        <f>VLOOKUP($E43,'Comb Batting Stat'!$E$6:$Z$100,11,FALSE)</f>
        <v>3</v>
      </c>
      <c r="H43" s="144"/>
      <c r="I43" s="131"/>
      <c r="J43" s="280">
        <v>10</v>
      </c>
      <c r="K43" s="206" t="s">
        <v>1</v>
      </c>
      <c r="L43" s="276">
        <v>14</v>
      </c>
      <c r="M43" s="292" t="s">
        <v>366</v>
      </c>
      <c r="N43" s="275">
        <f>VLOOKUP($M43,'Comb Batting Stat'!$E$6:$Z$100,2,0)</f>
        <v>3</v>
      </c>
      <c r="O43" s="263">
        <f>VLOOKUP($M43,'Comb Batting Stat'!$E$6:$Z$100,20,FALSE)</f>
        <v>0.57099999999999995</v>
      </c>
      <c r="P43" s="132"/>
      <c r="Q43" s="132"/>
      <c r="S43" s="280">
        <v>10</v>
      </c>
      <c r="T43" s="229"/>
      <c r="U43" s="275"/>
      <c r="V43" s="275"/>
      <c r="W43" s="275"/>
      <c r="X43" s="275"/>
      <c r="Y43" s="310"/>
      <c r="Z43" s="131"/>
      <c r="AA43" s="280">
        <v>10</v>
      </c>
      <c r="AB43" s="229" t="s">
        <v>0</v>
      </c>
      <c r="AC43" s="275">
        <v>23</v>
      </c>
      <c r="AD43" s="275" t="s">
        <v>359</v>
      </c>
      <c r="AE43" s="275">
        <v>1</v>
      </c>
      <c r="AF43" s="263">
        <v>0.5</v>
      </c>
    </row>
    <row r="44" spans="2:32" ht="18.75">
      <c r="B44" s="280">
        <v>11</v>
      </c>
      <c r="C44" s="206" t="s">
        <v>1</v>
      </c>
      <c r="D44" s="276">
        <v>2</v>
      </c>
      <c r="E44" s="292" t="s">
        <v>371</v>
      </c>
      <c r="F44" s="275">
        <f>VLOOKUP($E44,'Comb Batting Stat'!$E$6:$Z$100,2,0)</f>
        <v>3</v>
      </c>
      <c r="G44" s="313">
        <f>VLOOKUP($E44,'Comb Batting Stat'!$E$6:$Z$100,11,FALSE)</f>
        <v>3</v>
      </c>
      <c r="H44" s="144"/>
      <c r="I44" s="131"/>
      <c r="J44" s="280">
        <v>11</v>
      </c>
      <c r="K44" s="206" t="s">
        <v>1</v>
      </c>
      <c r="L44" s="276">
        <v>31</v>
      </c>
      <c r="M44" s="292" t="s">
        <v>375</v>
      </c>
      <c r="N44" s="275">
        <f>VLOOKUP($M44,'Comb Batting Stat'!$E$6:$Z$100,2,0)</f>
        <v>2</v>
      </c>
      <c r="O44" s="263">
        <f>VLOOKUP($M44,'Comb Batting Stat'!$E$6:$Z$100,20,FALSE)</f>
        <v>0.55600000000000005</v>
      </c>
      <c r="P44" s="132"/>
      <c r="Q44" s="132"/>
      <c r="S44" s="280">
        <v>11</v>
      </c>
      <c r="T44" s="229"/>
      <c r="U44" s="275"/>
      <c r="V44" s="275"/>
      <c r="W44" s="275"/>
      <c r="X44" s="275"/>
      <c r="Y44" s="310"/>
      <c r="Z44" s="131"/>
      <c r="AA44" s="280">
        <v>11</v>
      </c>
      <c r="AB44" s="229" t="s">
        <v>0</v>
      </c>
      <c r="AC44" s="275">
        <v>47</v>
      </c>
      <c r="AD44" s="275" t="s">
        <v>361</v>
      </c>
      <c r="AE44" s="275">
        <v>1</v>
      </c>
      <c r="AF44" s="263">
        <v>0.5</v>
      </c>
    </row>
    <row r="45" spans="2:32" ht="18.75">
      <c r="B45" s="280">
        <v>12</v>
      </c>
      <c r="C45" s="206" t="s">
        <v>1</v>
      </c>
      <c r="D45" s="276">
        <v>29</v>
      </c>
      <c r="E45" s="292" t="s">
        <v>398</v>
      </c>
      <c r="F45" s="275">
        <f>VLOOKUP($E45,'Comb Batting Stat'!$E$6:$Z$100,2,0)</f>
        <v>2</v>
      </c>
      <c r="G45" s="313">
        <f>VLOOKUP($E45,'Comb Batting Stat'!$E$6:$Z$100,11,FALSE)</f>
        <v>3</v>
      </c>
      <c r="H45" s="144"/>
      <c r="I45" s="131"/>
      <c r="J45" s="280">
        <v>12</v>
      </c>
      <c r="K45" s="206" t="s">
        <v>3</v>
      </c>
      <c r="L45" s="276">
        <v>32</v>
      </c>
      <c r="M45" s="292" t="s">
        <v>401</v>
      </c>
      <c r="N45" s="275">
        <f>VLOOKUP($M45,'Comb Batting Stat'!$E$6:$Z$100,2,0)</f>
        <v>2</v>
      </c>
      <c r="O45" s="263">
        <f>VLOOKUP($M45,'Comb Batting Stat'!$E$6:$Z$100,20,FALSE)</f>
        <v>0.5</v>
      </c>
      <c r="P45" s="132"/>
      <c r="Q45" s="132"/>
      <c r="S45" s="280">
        <v>12</v>
      </c>
      <c r="T45" s="229"/>
      <c r="U45" s="275"/>
      <c r="V45" s="275"/>
      <c r="W45" s="275"/>
      <c r="X45" s="275"/>
      <c r="Y45" s="310"/>
      <c r="Z45" s="131"/>
      <c r="AA45" s="280">
        <v>12</v>
      </c>
      <c r="AB45" s="229" t="s">
        <v>1</v>
      </c>
      <c r="AC45" s="275">
        <v>26</v>
      </c>
      <c r="AD45" s="275" t="s">
        <v>374</v>
      </c>
      <c r="AE45" s="275">
        <v>1</v>
      </c>
      <c r="AF45" s="263">
        <v>0.33300000000000002</v>
      </c>
    </row>
    <row r="46" spans="2:32" ht="17.25">
      <c r="B46" s="465"/>
      <c r="C46" s="465"/>
      <c r="D46" s="465"/>
      <c r="E46" s="465"/>
      <c r="F46" s="465"/>
      <c r="G46" s="465"/>
      <c r="H46" s="138"/>
      <c r="I46" s="131"/>
      <c r="J46" s="465"/>
      <c r="K46" s="465"/>
      <c r="L46" s="465"/>
      <c r="M46" s="465"/>
      <c r="N46" s="465"/>
      <c r="O46" s="465"/>
      <c r="P46" s="132"/>
      <c r="Q46" s="132"/>
      <c r="R46" s="132"/>
      <c r="S46" s="465"/>
      <c r="T46" s="465"/>
      <c r="U46" s="465"/>
      <c r="V46" s="465"/>
      <c r="W46" s="465"/>
      <c r="X46" s="465"/>
      <c r="Y46" s="311"/>
      <c r="Z46" s="131"/>
      <c r="AA46" s="465"/>
      <c r="AB46" s="465"/>
      <c r="AC46" s="465"/>
      <c r="AD46" s="465"/>
      <c r="AE46" s="465"/>
      <c r="AF46" s="465"/>
    </row>
    <row r="47" spans="2:32" ht="2.4500000000000002" customHeight="1">
      <c r="B47" s="142"/>
      <c r="C47" s="138"/>
      <c r="D47" s="138"/>
      <c r="E47" s="138"/>
      <c r="F47" s="138"/>
      <c r="G47" s="138"/>
      <c r="H47" s="138"/>
      <c r="I47" s="131"/>
      <c r="J47" s="142"/>
      <c r="K47" s="131"/>
      <c r="L47" s="131"/>
      <c r="M47" s="131"/>
      <c r="N47" s="131"/>
      <c r="O47" s="145"/>
      <c r="P47" s="132"/>
      <c r="Q47" s="132"/>
      <c r="R47" s="132"/>
      <c r="S47" s="142"/>
      <c r="T47" s="138"/>
      <c r="U47" s="138"/>
      <c r="V47" s="138"/>
      <c r="W47" s="138"/>
      <c r="X47" s="138"/>
      <c r="Y47" s="311"/>
      <c r="Z47" s="131"/>
      <c r="AA47" s="142"/>
      <c r="AB47" s="131"/>
      <c r="AC47" s="131"/>
      <c r="AD47" s="131"/>
      <c r="AE47" s="131"/>
      <c r="AF47" s="145"/>
    </row>
    <row r="48" spans="2:32" ht="17.25">
      <c r="B48" s="126" t="s">
        <v>102</v>
      </c>
      <c r="C48" s="140" t="s">
        <v>121</v>
      </c>
      <c r="D48" s="140" t="s">
        <v>6</v>
      </c>
      <c r="E48" s="143" t="s">
        <v>122</v>
      </c>
      <c r="F48" s="140" t="s">
        <v>123</v>
      </c>
      <c r="G48" s="127" t="s">
        <v>82</v>
      </c>
      <c r="H48" s="125"/>
      <c r="I48" s="131"/>
      <c r="J48" s="296" t="s">
        <v>125</v>
      </c>
      <c r="K48" s="231" t="s">
        <v>121</v>
      </c>
      <c r="L48" s="231" t="s">
        <v>6</v>
      </c>
      <c r="M48" s="231" t="s">
        <v>122</v>
      </c>
      <c r="N48" s="231" t="s">
        <v>123</v>
      </c>
      <c r="O48" s="231" t="s">
        <v>83</v>
      </c>
      <c r="P48" s="132"/>
      <c r="Q48" s="132"/>
      <c r="R48" s="132"/>
      <c r="S48" s="126" t="s">
        <v>102</v>
      </c>
      <c r="T48" s="140" t="s">
        <v>121</v>
      </c>
      <c r="U48" s="140" t="s">
        <v>6</v>
      </c>
      <c r="V48" s="143" t="s">
        <v>122</v>
      </c>
      <c r="W48" s="140" t="s">
        <v>123</v>
      </c>
      <c r="X48" s="127" t="s">
        <v>82</v>
      </c>
      <c r="Y48" s="309"/>
      <c r="Z48" s="131"/>
      <c r="AA48" s="296" t="s">
        <v>125</v>
      </c>
      <c r="AB48" s="231" t="s">
        <v>121</v>
      </c>
      <c r="AC48" s="231" t="s">
        <v>6</v>
      </c>
      <c r="AD48" s="231" t="s">
        <v>122</v>
      </c>
      <c r="AE48" s="231" t="s">
        <v>123</v>
      </c>
      <c r="AF48" s="231" t="s">
        <v>83</v>
      </c>
    </row>
    <row r="49" spans="2:32" ht="18.75">
      <c r="B49" s="280">
        <v>1</v>
      </c>
      <c r="C49" s="206" t="s">
        <v>1</v>
      </c>
      <c r="D49" s="276">
        <v>19</v>
      </c>
      <c r="E49" s="292" t="s">
        <v>367</v>
      </c>
      <c r="F49" s="275">
        <f>VLOOKUP($E49,'Comb Batting Stat'!$E$6:$Z$100,2,0)</f>
        <v>3</v>
      </c>
      <c r="G49" s="313">
        <f>VLOOKUP($E49,'Comb Batting Stat'!$E$6:$Z$100,5,FALSE)</f>
        <v>8</v>
      </c>
      <c r="H49" s="295"/>
      <c r="I49" s="131"/>
      <c r="J49" s="280">
        <v>1</v>
      </c>
      <c r="K49" s="206" t="s">
        <v>1</v>
      </c>
      <c r="L49" s="276">
        <v>8</v>
      </c>
      <c r="M49" s="292" t="s">
        <v>368</v>
      </c>
      <c r="N49" s="275">
        <f>VLOOKUP($M49,'Comb Batting Stat'!$E$6:$Z$100,2,0)</f>
        <v>2</v>
      </c>
      <c r="O49" s="313">
        <f>VLOOKUP($M49,'Comb Batting Stat'!$E$6:$Z$2100,6,FALSE)</f>
        <v>7</v>
      </c>
      <c r="P49" s="295"/>
      <c r="S49" s="280">
        <v>1</v>
      </c>
      <c r="T49" s="206" t="s">
        <v>1</v>
      </c>
      <c r="U49" s="276">
        <v>19</v>
      </c>
      <c r="V49" s="276" t="s">
        <v>367</v>
      </c>
      <c r="W49" s="276">
        <v>1</v>
      </c>
      <c r="X49" s="276">
        <v>3</v>
      </c>
      <c r="Y49" s="312"/>
      <c r="Z49" s="131"/>
      <c r="AA49" s="280">
        <v>1</v>
      </c>
      <c r="AB49" s="229" t="s">
        <v>1</v>
      </c>
      <c r="AC49" s="275">
        <v>19</v>
      </c>
      <c r="AD49" s="275" t="s">
        <v>367</v>
      </c>
      <c r="AE49" s="275">
        <v>1</v>
      </c>
      <c r="AF49" s="275">
        <v>3</v>
      </c>
    </row>
    <row r="50" spans="2:32" ht="18.75">
      <c r="B50" s="280">
        <v>2</v>
      </c>
      <c r="C50" s="206" t="s">
        <v>0</v>
      </c>
      <c r="D50" s="276">
        <v>24</v>
      </c>
      <c r="E50" s="292" t="s">
        <v>362</v>
      </c>
      <c r="F50" s="275">
        <f>VLOOKUP($E50,'Comb Batting Stat'!$E$6:$Z$100,2,0)</f>
        <v>3</v>
      </c>
      <c r="G50" s="313">
        <f>VLOOKUP($E50,'Comb Batting Stat'!$E$6:$Z$100,5,FALSE)</f>
        <v>6</v>
      </c>
      <c r="H50" s="295"/>
      <c r="I50" s="131"/>
      <c r="J50" s="280">
        <v>2</v>
      </c>
      <c r="K50" s="206" t="s">
        <v>0</v>
      </c>
      <c r="L50" s="276">
        <v>5</v>
      </c>
      <c r="M50" s="292" t="s">
        <v>415</v>
      </c>
      <c r="N50" s="275">
        <f>VLOOKUP($M50,'Comb Batting Stat'!$E$6:$Z$100,2,0)</f>
        <v>3</v>
      </c>
      <c r="O50" s="313">
        <f>VLOOKUP($M50,'Comb Batting Stat'!$E$6:$Z$2100,6,FALSE)</f>
        <v>6</v>
      </c>
      <c r="P50" s="295"/>
      <c r="S50" s="280">
        <v>2</v>
      </c>
      <c r="T50" s="206" t="s">
        <v>1</v>
      </c>
      <c r="U50" s="276">
        <v>6</v>
      </c>
      <c r="V50" s="276" t="s">
        <v>370</v>
      </c>
      <c r="W50" s="276">
        <v>1</v>
      </c>
      <c r="X50" s="276">
        <v>2</v>
      </c>
      <c r="Y50" s="312"/>
      <c r="Z50" s="131"/>
      <c r="AA50" s="280">
        <v>2</v>
      </c>
      <c r="AB50" s="229" t="s">
        <v>1</v>
      </c>
      <c r="AC50" s="275">
        <v>8</v>
      </c>
      <c r="AD50" s="275" t="s">
        <v>368</v>
      </c>
      <c r="AE50" s="275">
        <v>1</v>
      </c>
      <c r="AF50" s="275">
        <v>3</v>
      </c>
    </row>
    <row r="51" spans="2:32" ht="18.75">
      <c r="B51" s="280">
        <v>3</v>
      </c>
      <c r="C51" s="206" t="s">
        <v>1</v>
      </c>
      <c r="D51" s="276">
        <v>14</v>
      </c>
      <c r="E51" s="292" t="s">
        <v>366</v>
      </c>
      <c r="F51" s="275">
        <f>VLOOKUP($E51,'Comb Batting Stat'!$E$6:$Z$100,2,0)</f>
        <v>3</v>
      </c>
      <c r="G51" s="313">
        <f>VLOOKUP($E51,'Comb Batting Stat'!$E$6:$Z$100,5,FALSE)</f>
        <v>6</v>
      </c>
      <c r="H51" s="295"/>
      <c r="I51" s="131"/>
      <c r="J51" s="280">
        <v>3</v>
      </c>
      <c r="K51" s="206" t="s">
        <v>0</v>
      </c>
      <c r="L51" s="276">
        <v>23</v>
      </c>
      <c r="M51" s="292" t="s">
        <v>359</v>
      </c>
      <c r="N51" s="275">
        <f>VLOOKUP($M51,'Comb Batting Stat'!$E$6:$Z$100,2,0)</f>
        <v>3</v>
      </c>
      <c r="O51" s="313">
        <f>VLOOKUP($M51,'Comb Batting Stat'!$E$6:$Z$2100,6,FALSE)</f>
        <v>6</v>
      </c>
      <c r="P51" s="295"/>
      <c r="S51" s="280">
        <v>3</v>
      </c>
      <c r="T51" s="206" t="s">
        <v>1</v>
      </c>
      <c r="U51" s="276">
        <v>14</v>
      </c>
      <c r="V51" s="276" t="s">
        <v>366</v>
      </c>
      <c r="W51" s="276">
        <v>1</v>
      </c>
      <c r="X51" s="276">
        <v>2</v>
      </c>
      <c r="Y51" s="312"/>
      <c r="Z51" s="131"/>
      <c r="AA51" s="280">
        <v>3</v>
      </c>
      <c r="AB51" s="229" t="s">
        <v>1</v>
      </c>
      <c r="AC51" s="275">
        <v>6</v>
      </c>
      <c r="AD51" s="275" t="s">
        <v>370</v>
      </c>
      <c r="AE51" s="275">
        <v>1</v>
      </c>
      <c r="AF51" s="275">
        <v>2</v>
      </c>
    </row>
    <row r="52" spans="2:32" ht="18.75">
      <c r="B52" s="280">
        <v>4</v>
      </c>
      <c r="C52" s="206" t="s">
        <v>0</v>
      </c>
      <c r="D52" s="276">
        <v>5</v>
      </c>
      <c r="E52" s="292" t="s">
        <v>415</v>
      </c>
      <c r="F52" s="275">
        <f>VLOOKUP($E52,'Comb Batting Stat'!$E$6:$Z$100,2,0)</f>
        <v>3</v>
      </c>
      <c r="G52" s="313">
        <f>VLOOKUP($E52,'Comb Batting Stat'!$E$6:$Z$100,5,FALSE)</f>
        <v>5</v>
      </c>
      <c r="H52" s="295"/>
      <c r="I52" s="131"/>
      <c r="J52" s="280">
        <v>4</v>
      </c>
      <c r="K52" s="206" t="s">
        <v>0</v>
      </c>
      <c r="L52" s="276">
        <v>24</v>
      </c>
      <c r="M52" s="292" t="s">
        <v>362</v>
      </c>
      <c r="N52" s="275">
        <f>VLOOKUP($M52,'Comb Batting Stat'!$E$6:$Z$100,2,0)</f>
        <v>3</v>
      </c>
      <c r="O52" s="313">
        <f>VLOOKUP($M52,'Comb Batting Stat'!$E$6:$Z$2100,6,FALSE)</f>
        <v>5</v>
      </c>
      <c r="P52" s="295"/>
      <c r="S52" s="280">
        <v>4</v>
      </c>
      <c r="T52" s="206" t="s">
        <v>1</v>
      </c>
      <c r="U52" s="276">
        <v>8</v>
      </c>
      <c r="V52" s="276" t="s">
        <v>368</v>
      </c>
      <c r="W52" s="276">
        <v>1</v>
      </c>
      <c r="X52" s="276">
        <v>2</v>
      </c>
      <c r="Y52" s="312"/>
      <c r="Z52" s="131"/>
      <c r="AA52" s="280">
        <v>4</v>
      </c>
      <c r="AB52" s="229" t="s">
        <v>1</v>
      </c>
      <c r="AC52" s="275">
        <v>14</v>
      </c>
      <c r="AD52" s="275" t="s">
        <v>366</v>
      </c>
      <c r="AE52" s="275">
        <v>1</v>
      </c>
      <c r="AF52" s="275">
        <v>2</v>
      </c>
    </row>
    <row r="53" spans="2:32" ht="18.75">
      <c r="B53" s="280">
        <v>5</v>
      </c>
      <c r="C53" s="206" t="s">
        <v>0</v>
      </c>
      <c r="D53" s="276">
        <v>23</v>
      </c>
      <c r="E53" s="292" t="s">
        <v>359</v>
      </c>
      <c r="F53" s="275">
        <f>VLOOKUP($E53,'Comb Batting Stat'!$E$6:$Z$100,2,0)</f>
        <v>3</v>
      </c>
      <c r="G53" s="313">
        <f>VLOOKUP($E53,'Comb Batting Stat'!$E$6:$Z$100,5,FALSE)</f>
        <v>5</v>
      </c>
      <c r="H53" s="295"/>
      <c r="I53" s="131"/>
      <c r="J53" s="280">
        <v>5</v>
      </c>
      <c r="K53" s="206" t="s">
        <v>1</v>
      </c>
      <c r="L53" s="276">
        <v>42</v>
      </c>
      <c r="M53" s="292" t="s">
        <v>373</v>
      </c>
      <c r="N53" s="275">
        <f>VLOOKUP($M53,'Comb Batting Stat'!$E$6:$Z$100,2,0)</f>
        <v>3</v>
      </c>
      <c r="O53" s="313">
        <f>VLOOKUP($M53,'Comb Batting Stat'!$E$6:$Z$2100,6,FALSE)</f>
        <v>5</v>
      </c>
      <c r="P53" s="295"/>
      <c r="S53" s="280">
        <v>5</v>
      </c>
      <c r="T53" s="206" t="s">
        <v>1</v>
      </c>
      <c r="U53" s="276">
        <v>7</v>
      </c>
      <c r="V53" s="276" t="s">
        <v>369</v>
      </c>
      <c r="W53" s="276">
        <v>1</v>
      </c>
      <c r="X53" s="276">
        <v>2</v>
      </c>
      <c r="Y53" s="312"/>
      <c r="Z53" s="131"/>
      <c r="AA53" s="280">
        <v>4</v>
      </c>
      <c r="AB53" s="206" t="s">
        <v>1</v>
      </c>
      <c r="AC53" s="275">
        <v>7</v>
      </c>
      <c r="AD53" s="275" t="s">
        <v>369</v>
      </c>
      <c r="AE53" s="275">
        <v>1</v>
      </c>
      <c r="AF53" s="275">
        <v>2</v>
      </c>
    </row>
    <row r="54" spans="2:32" ht="18.75">
      <c r="B54" s="280">
        <v>6</v>
      </c>
      <c r="C54" s="206" t="s">
        <v>1</v>
      </c>
      <c r="D54" s="276">
        <v>42</v>
      </c>
      <c r="E54" s="292" t="s">
        <v>373</v>
      </c>
      <c r="F54" s="275">
        <f>VLOOKUP($E54,'Comb Batting Stat'!$E$6:$Z$100,2,0)</f>
        <v>3</v>
      </c>
      <c r="G54" s="313">
        <f>VLOOKUP($E54,'Comb Batting Stat'!$E$6:$Z$100,5,FALSE)</f>
        <v>5</v>
      </c>
      <c r="H54" s="295"/>
      <c r="I54" s="131"/>
      <c r="J54" s="280">
        <v>6</v>
      </c>
      <c r="K54" s="206" t="s">
        <v>1</v>
      </c>
      <c r="L54" s="276">
        <v>24</v>
      </c>
      <c r="M54" s="292" t="s">
        <v>372</v>
      </c>
      <c r="N54" s="275">
        <f>VLOOKUP($M54,'Comb Batting Stat'!$E$6:$Z$100,2,0)</f>
        <v>3</v>
      </c>
      <c r="O54" s="313">
        <f>VLOOKUP($M54,'Comb Batting Stat'!$E$6:$Z$2100,6,FALSE)</f>
        <v>5</v>
      </c>
      <c r="P54" s="295"/>
      <c r="S54" s="280">
        <v>6</v>
      </c>
      <c r="T54" s="206" t="s">
        <v>1</v>
      </c>
      <c r="U54" s="276">
        <v>26</v>
      </c>
      <c r="V54" s="276" t="s">
        <v>374</v>
      </c>
      <c r="W54" s="276">
        <v>1</v>
      </c>
      <c r="X54" s="276">
        <v>2</v>
      </c>
      <c r="Y54" s="312"/>
      <c r="Z54" s="131"/>
      <c r="AA54" s="280">
        <v>4</v>
      </c>
      <c r="AB54" s="229" t="s">
        <v>1</v>
      </c>
      <c r="AC54" s="275">
        <v>24</v>
      </c>
      <c r="AD54" s="275" t="s">
        <v>372</v>
      </c>
      <c r="AE54" s="275">
        <v>1</v>
      </c>
      <c r="AF54" s="275">
        <v>2</v>
      </c>
    </row>
    <row r="55" spans="2:32" ht="18.75">
      <c r="B55" s="280">
        <v>7</v>
      </c>
      <c r="C55" s="206" t="s">
        <v>1</v>
      </c>
      <c r="D55" s="276">
        <v>2</v>
      </c>
      <c r="E55" s="292" t="s">
        <v>371</v>
      </c>
      <c r="F55" s="275">
        <f>VLOOKUP($E55,'Comb Batting Stat'!$E$6:$Z$100,2,0)</f>
        <v>3</v>
      </c>
      <c r="G55" s="313">
        <f>VLOOKUP($E55,'Comb Batting Stat'!$E$6:$Z$100,5,FALSE)</f>
        <v>5</v>
      </c>
      <c r="H55" s="295"/>
      <c r="I55" s="131"/>
      <c r="J55" s="280">
        <v>7</v>
      </c>
      <c r="K55" s="206" t="s">
        <v>1</v>
      </c>
      <c r="L55" s="276">
        <v>2</v>
      </c>
      <c r="M55" s="292" t="s">
        <v>371</v>
      </c>
      <c r="N55" s="275">
        <f>VLOOKUP($M55,'Comb Batting Stat'!$E$6:$Z$100,2,0)</f>
        <v>3</v>
      </c>
      <c r="O55" s="313">
        <f>VLOOKUP($M55,'Comb Batting Stat'!$E$6:$Z$2100,6,FALSE)</f>
        <v>4</v>
      </c>
      <c r="P55" s="295"/>
      <c r="S55" s="280">
        <v>6</v>
      </c>
      <c r="T55" s="206" t="s">
        <v>1</v>
      </c>
      <c r="U55" s="276">
        <v>24</v>
      </c>
      <c r="V55" s="276" t="s">
        <v>372</v>
      </c>
      <c r="W55" s="276">
        <v>1</v>
      </c>
      <c r="X55" s="276">
        <v>1</v>
      </c>
      <c r="Y55" s="312"/>
      <c r="Z55" s="131"/>
      <c r="AA55" s="280">
        <v>7</v>
      </c>
      <c r="AB55" s="229" t="s">
        <v>1</v>
      </c>
      <c r="AC55" s="273">
        <v>26</v>
      </c>
      <c r="AD55" s="273" t="s">
        <v>374</v>
      </c>
      <c r="AE55" s="273">
        <v>1</v>
      </c>
      <c r="AF55" s="273">
        <v>1</v>
      </c>
    </row>
    <row r="56" spans="2:32" ht="18.75">
      <c r="B56" s="280">
        <v>8</v>
      </c>
      <c r="C56" s="206" t="s">
        <v>1</v>
      </c>
      <c r="D56" s="276">
        <v>7</v>
      </c>
      <c r="E56" s="292" t="s">
        <v>369</v>
      </c>
      <c r="F56" s="275">
        <f>VLOOKUP($E56,'Comb Batting Stat'!$E$6:$Z$100,2,0)</f>
        <v>3</v>
      </c>
      <c r="G56" s="313">
        <f>VLOOKUP($E56,'Comb Batting Stat'!$E$6:$Z$100,5,FALSE)</f>
        <v>5</v>
      </c>
      <c r="H56" s="295"/>
      <c r="I56" s="131"/>
      <c r="J56" s="280">
        <v>8</v>
      </c>
      <c r="K56" s="206" t="s">
        <v>1</v>
      </c>
      <c r="L56" s="276">
        <v>35</v>
      </c>
      <c r="M56" s="292" t="s">
        <v>399</v>
      </c>
      <c r="N56" s="275">
        <f>VLOOKUP($M56,'Comb Batting Stat'!$E$6:$Z$100,2,0)</f>
        <v>3</v>
      </c>
      <c r="O56" s="313">
        <f>VLOOKUP($M56,'Comb Batting Stat'!$E$6:$Z$2100,6,FALSE)</f>
        <v>4</v>
      </c>
      <c r="P56" s="295"/>
      <c r="S56" s="280">
        <v>8</v>
      </c>
      <c r="T56" s="206" t="s">
        <v>1</v>
      </c>
      <c r="U56" s="276">
        <v>2</v>
      </c>
      <c r="V56" s="276" t="s">
        <v>371</v>
      </c>
      <c r="W56" s="276">
        <v>1</v>
      </c>
      <c r="X56" s="276">
        <v>1</v>
      </c>
      <c r="Y56" s="312"/>
      <c r="Z56" s="131"/>
      <c r="AA56" s="280">
        <v>8</v>
      </c>
      <c r="AB56" s="206" t="s">
        <v>1</v>
      </c>
      <c r="AC56" s="273">
        <v>2</v>
      </c>
      <c r="AD56" s="273" t="s">
        <v>371</v>
      </c>
      <c r="AE56" s="273">
        <v>1</v>
      </c>
      <c r="AF56" s="273">
        <v>1</v>
      </c>
    </row>
    <row r="57" spans="2:32" ht="18.75">
      <c r="B57" s="280">
        <v>9</v>
      </c>
      <c r="C57" s="206" t="s">
        <v>1</v>
      </c>
      <c r="D57" s="276">
        <v>8</v>
      </c>
      <c r="E57" s="292" t="s">
        <v>368</v>
      </c>
      <c r="F57" s="275">
        <f>VLOOKUP($E57,'Comb Batting Stat'!$E$6:$Z$100,2,0)</f>
        <v>2</v>
      </c>
      <c r="G57" s="313">
        <f>VLOOKUP($E57,'Comb Batting Stat'!$E$6:$Z$100,5,FALSE)</f>
        <v>4</v>
      </c>
      <c r="H57" s="295"/>
      <c r="I57" s="131"/>
      <c r="J57" s="280">
        <v>9</v>
      </c>
      <c r="K57" s="206" t="s">
        <v>1</v>
      </c>
      <c r="L57" s="276">
        <v>31</v>
      </c>
      <c r="M57" s="292" t="s">
        <v>375</v>
      </c>
      <c r="N57" s="275">
        <f>VLOOKUP($M57,'Comb Batting Stat'!$E$6:$Z$100,2,0)</f>
        <v>2</v>
      </c>
      <c r="O57" s="313">
        <f>VLOOKUP($M57,'Comb Batting Stat'!$E$6:$Z$2100,6,FALSE)</f>
        <v>4</v>
      </c>
      <c r="P57" s="295"/>
      <c r="S57" s="280">
        <v>9</v>
      </c>
      <c r="T57" s="206" t="s">
        <v>1</v>
      </c>
      <c r="U57" s="276">
        <v>31</v>
      </c>
      <c r="V57" s="276" t="s">
        <v>375</v>
      </c>
      <c r="W57" s="276">
        <v>1</v>
      </c>
      <c r="X57" s="276">
        <v>1</v>
      </c>
      <c r="Y57" s="312"/>
      <c r="Z57" s="131"/>
      <c r="AA57" s="280">
        <v>9</v>
      </c>
      <c r="AB57" s="206" t="s">
        <v>1</v>
      </c>
      <c r="AC57" s="275">
        <v>31</v>
      </c>
      <c r="AD57" s="275" t="s">
        <v>375</v>
      </c>
      <c r="AE57" s="275">
        <v>1</v>
      </c>
      <c r="AF57" s="275">
        <v>1</v>
      </c>
    </row>
    <row r="58" spans="2:32" ht="18.75">
      <c r="B58" s="280">
        <v>10</v>
      </c>
      <c r="C58" s="206" t="s">
        <v>1</v>
      </c>
      <c r="D58" s="276">
        <v>6</v>
      </c>
      <c r="E58" s="292" t="s">
        <v>370</v>
      </c>
      <c r="F58" s="275">
        <f>VLOOKUP($E58,'Comb Batting Stat'!$E$6:$Z$100,2,0)</f>
        <v>2</v>
      </c>
      <c r="G58" s="313">
        <f>VLOOKUP($E58,'Comb Batting Stat'!$E$6:$Z$100,5,FALSE)</f>
        <v>4</v>
      </c>
      <c r="H58" s="295"/>
      <c r="I58" s="131"/>
      <c r="J58" s="280">
        <v>10</v>
      </c>
      <c r="K58" s="206" t="s">
        <v>1</v>
      </c>
      <c r="L58" s="276">
        <v>19</v>
      </c>
      <c r="M58" s="292" t="s">
        <v>367</v>
      </c>
      <c r="N58" s="275">
        <f>VLOOKUP($M58,'Comb Batting Stat'!$E$6:$Z$100,2,0)</f>
        <v>3</v>
      </c>
      <c r="O58" s="313">
        <f>VLOOKUP($M58,'Comb Batting Stat'!$E$6:$Z$2100,6,FALSE)</f>
        <v>3</v>
      </c>
      <c r="P58" s="295"/>
      <c r="S58" s="280">
        <v>10</v>
      </c>
      <c r="T58" s="229"/>
      <c r="U58" s="275"/>
      <c r="V58" s="275"/>
      <c r="W58" s="275"/>
      <c r="X58" s="275"/>
      <c r="Y58" s="312"/>
      <c r="Z58" s="131"/>
      <c r="AA58" s="280">
        <v>10</v>
      </c>
      <c r="AB58" s="206" t="s">
        <v>1</v>
      </c>
      <c r="AC58" s="275">
        <v>42</v>
      </c>
      <c r="AD58" s="275" t="s">
        <v>373</v>
      </c>
      <c r="AE58" s="275">
        <v>1</v>
      </c>
      <c r="AF58" s="275">
        <v>1</v>
      </c>
    </row>
    <row r="59" spans="2:32" ht="18.75">
      <c r="B59" s="280">
        <v>11</v>
      </c>
      <c r="C59" s="206" t="s">
        <v>1</v>
      </c>
      <c r="D59" s="276">
        <v>26</v>
      </c>
      <c r="E59" s="292" t="s">
        <v>374</v>
      </c>
      <c r="F59" s="275">
        <f>VLOOKUP($E59,'Comb Batting Stat'!$E$6:$Z$100,2,0)</f>
        <v>2</v>
      </c>
      <c r="G59" s="313">
        <f>VLOOKUP($E59,'Comb Batting Stat'!$E$6:$Z$100,5,FALSE)</f>
        <v>4</v>
      </c>
      <c r="H59" s="295"/>
      <c r="I59" s="131"/>
      <c r="J59" s="280">
        <v>11</v>
      </c>
      <c r="K59" s="206" t="s">
        <v>1</v>
      </c>
      <c r="L59" s="276">
        <v>14</v>
      </c>
      <c r="M59" s="292" t="s">
        <v>366</v>
      </c>
      <c r="N59" s="275">
        <f>VLOOKUP($M59,'Comb Batting Stat'!$E$6:$Z$100,2,0)</f>
        <v>3</v>
      </c>
      <c r="O59" s="313">
        <f>VLOOKUP($M59,'Comb Batting Stat'!$E$6:$Z$2100,6,FALSE)</f>
        <v>3</v>
      </c>
      <c r="P59" s="295"/>
      <c r="S59" s="280">
        <v>11</v>
      </c>
      <c r="T59" s="229"/>
      <c r="U59" s="275"/>
      <c r="V59" s="275"/>
      <c r="W59" s="275"/>
      <c r="X59" s="275"/>
      <c r="Y59" s="312"/>
      <c r="Z59" s="131"/>
      <c r="AA59" s="280">
        <v>11</v>
      </c>
      <c r="AB59" s="229" t="s">
        <v>0</v>
      </c>
      <c r="AC59" s="275">
        <v>24</v>
      </c>
      <c r="AD59" s="275" t="s">
        <v>362</v>
      </c>
      <c r="AE59" s="275">
        <v>1</v>
      </c>
      <c r="AF59" s="275">
        <v>1</v>
      </c>
    </row>
    <row r="60" spans="2:32" ht="18.75">
      <c r="B60" s="280">
        <v>12</v>
      </c>
      <c r="C60" s="206" t="s">
        <v>0</v>
      </c>
      <c r="D60" s="276">
        <v>37</v>
      </c>
      <c r="E60" s="292" t="s">
        <v>363</v>
      </c>
      <c r="F60" s="275">
        <f>VLOOKUP($E60,'Comb Batting Stat'!$E$6:$Z$100,2,0)</f>
        <v>2</v>
      </c>
      <c r="G60" s="313">
        <f>VLOOKUP($E60,'Comb Batting Stat'!$E$6:$Z$100,5,FALSE)</f>
        <v>3</v>
      </c>
      <c r="H60" s="295"/>
      <c r="I60" s="131"/>
      <c r="J60" s="280">
        <v>12</v>
      </c>
      <c r="K60" s="206" t="s">
        <v>1</v>
      </c>
      <c r="L60" s="276">
        <v>7</v>
      </c>
      <c r="M60" s="292" t="s">
        <v>369</v>
      </c>
      <c r="N60" s="275">
        <f>VLOOKUP($M60,'Comb Batting Stat'!$E$6:$Z$100,2,0)</f>
        <v>3</v>
      </c>
      <c r="O60" s="313">
        <f>VLOOKUP($M60,'Comb Batting Stat'!$E$6:$Z$2100,6,FALSE)</f>
        <v>3</v>
      </c>
      <c r="P60" s="295"/>
      <c r="S60" s="280">
        <v>12</v>
      </c>
      <c r="T60" s="229"/>
      <c r="U60" s="275"/>
      <c r="V60" s="275"/>
      <c r="W60" s="275"/>
      <c r="X60" s="275"/>
      <c r="Y60" s="312"/>
      <c r="Z60" s="131"/>
      <c r="AA60" s="280">
        <v>12</v>
      </c>
      <c r="AB60" s="206" t="s">
        <v>0</v>
      </c>
      <c r="AC60" s="275">
        <v>23</v>
      </c>
      <c r="AD60" s="275" t="s">
        <v>359</v>
      </c>
      <c r="AE60" s="275">
        <v>1</v>
      </c>
      <c r="AF60" s="275">
        <v>1</v>
      </c>
    </row>
    <row r="61" spans="2:32" ht="16.5">
      <c r="B61" s="467"/>
      <c r="C61" s="467"/>
      <c r="D61" s="467"/>
      <c r="E61" s="467"/>
      <c r="F61" s="467"/>
      <c r="G61" s="467"/>
      <c r="H61" s="146"/>
      <c r="I61" s="132"/>
      <c r="J61" s="467"/>
      <c r="K61" s="467"/>
      <c r="L61" s="467"/>
      <c r="M61" s="467"/>
      <c r="N61" s="467"/>
      <c r="O61" s="467"/>
      <c r="P61" s="132"/>
      <c r="Q61" s="132"/>
      <c r="R61" s="132"/>
      <c r="S61" s="132"/>
      <c r="T61" s="133"/>
      <c r="U61" s="132"/>
      <c r="V61" s="132"/>
    </row>
    <row r="62" spans="2:32" ht="18.75">
      <c r="B62" s="120"/>
      <c r="C62" s="293"/>
      <c r="D62" s="289"/>
      <c r="E62" s="294"/>
      <c r="F62" s="289"/>
      <c r="G62" s="289"/>
      <c r="H62" s="289"/>
      <c r="I62" s="350"/>
      <c r="J62" s="351"/>
      <c r="K62" s="147"/>
      <c r="L62" s="147"/>
      <c r="M62" s="147"/>
      <c r="N62" s="147"/>
      <c r="O62" s="147"/>
      <c r="P62" s="132"/>
      <c r="Q62" s="132"/>
      <c r="R62" s="132"/>
      <c r="S62" s="132"/>
      <c r="T62" s="133"/>
      <c r="U62" s="132"/>
      <c r="V62" s="132"/>
    </row>
    <row r="63" spans="2:32" ht="18.75">
      <c r="B63" s="132"/>
      <c r="C63" s="293"/>
      <c r="D63" s="289"/>
      <c r="E63" s="294"/>
      <c r="F63" s="289"/>
      <c r="G63" s="289"/>
      <c r="H63" s="289"/>
      <c r="I63" s="352"/>
      <c r="J63" s="352"/>
      <c r="K63" s="132"/>
      <c r="L63" s="132"/>
      <c r="M63" s="132"/>
      <c r="N63" s="132"/>
      <c r="O63" s="132"/>
      <c r="P63" s="132"/>
      <c r="Q63" s="132"/>
      <c r="R63" s="132"/>
      <c r="S63" s="132"/>
      <c r="T63" s="133"/>
      <c r="U63" s="132"/>
      <c r="V63" s="132"/>
    </row>
    <row r="64" spans="2:32" ht="18.75">
      <c r="B64" s="132"/>
      <c r="C64" s="293"/>
      <c r="D64" s="289"/>
      <c r="E64" s="294"/>
      <c r="F64" s="289"/>
      <c r="G64" s="289"/>
      <c r="H64" s="289"/>
      <c r="I64" s="352"/>
      <c r="J64" s="352"/>
      <c r="K64" s="132"/>
      <c r="L64" s="132"/>
      <c r="M64" s="132"/>
      <c r="N64" s="132"/>
      <c r="O64" s="132"/>
      <c r="P64" s="132"/>
      <c r="Q64" s="132"/>
      <c r="R64" s="132"/>
      <c r="S64" s="132"/>
      <c r="T64" s="133"/>
      <c r="U64" s="132"/>
      <c r="V64" s="132"/>
    </row>
    <row r="65" spans="2:22" ht="18.75">
      <c r="B65" s="120"/>
      <c r="C65" s="293"/>
      <c r="D65" s="289"/>
      <c r="E65" s="294"/>
      <c r="F65" s="289"/>
      <c r="G65" s="289"/>
      <c r="H65" s="289"/>
      <c r="I65" s="350"/>
      <c r="J65" s="350"/>
      <c r="K65" s="120"/>
      <c r="L65" s="120"/>
      <c r="M65" s="120"/>
      <c r="N65" s="120"/>
      <c r="O65" s="120"/>
      <c r="P65" s="120"/>
      <c r="Q65" s="120"/>
      <c r="R65" s="120"/>
      <c r="S65" s="120"/>
      <c r="T65" s="133"/>
      <c r="U65" s="120"/>
      <c r="V65" s="120"/>
    </row>
    <row r="66" spans="2:22" ht="18.75">
      <c r="B66" s="120"/>
      <c r="C66" s="293"/>
      <c r="D66" s="289"/>
      <c r="E66" s="294"/>
      <c r="F66" s="289"/>
      <c r="G66" s="289"/>
      <c r="H66" s="289"/>
      <c r="I66" s="350"/>
      <c r="J66" s="350"/>
      <c r="K66" s="120"/>
      <c r="L66" s="120"/>
      <c r="M66" s="120"/>
      <c r="N66" s="120"/>
      <c r="O66" s="120"/>
      <c r="P66" s="120"/>
      <c r="Q66" s="120"/>
      <c r="R66" s="120"/>
      <c r="S66" s="120"/>
      <c r="T66" s="133"/>
      <c r="U66" s="120"/>
      <c r="V66" s="120"/>
    </row>
    <row r="67" spans="2:22" ht="18.75" hidden="1">
      <c r="C67" s="293"/>
      <c r="D67" s="289"/>
      <c r="E67" s="294"/>
      <c r="F67" s="289"/>
      <c r="G67" s="289"/>
      <c r="H67" s="289"/>
      <c r="I67" s="343"/>
      <c r="J67" s="343"/>
    </row>
    <row r="68" spans="2:22" ht="18.75">
      <c r="C68" s="293"/>
      <c r="D68" s="289"/>
      <c r="E68" s="294"/>
      <c r="F68" s="289"/>
      <c r="G68" s="289"/>
      <c r="H68" s="289"/>
      <c r="I68" s="343"/>
      <c r="J68" s="343"/>
    </row>
    <row r="69" spans="2:22" ht="18.75">
      <c r="C69" s="293"/>
      <c r="D69" s="289"/>
      <c r="E69" s="294"/>
      <c r="F69" s="289"/>
      <c r="G69" s="289"/>
      <c r="H69" s="289"/>
      <c r="I69" s="343"/>
      <c r="J69" s="343"/>
      <c r="U69" s="240"/>
    </row>
    <row r="70" spans="2:22" ht="18.75">
      <c r="C70" s="293"/>
      <c r="D70" s="289"/>
      <c r="E70" s="294"/>
      <c r="F70" s="289"/>
      <c r="G70" s="289"/>
      <c r="H70" s="289"/>
      <c r="I70" s="343"/>
      <c r="J70" s="343"/>
    </row>
  </sheetData>
  <mergeCells count="16">
    <mergeCell ref="B46:G46"/>
    <mergeCell ref="J46:O46"/>
    <mergeCell ref="B61:G61"/>
    <mergeCell ref="J61:O61"/>
    <mergeCell ref="B1:O1"/>
    <mergeCell ref="B2:O2"/>
    <mergeCell ref="B16:G17"/>
    <mergeCell ref="J16:O16"/>
    <mergeCell ref="B31:G31"/>
    <mergeCell ref="J31:O31"/>
    <mergeCell ref="S16:X17"/>
    <mergeCell ref="AA16:AF16"/>
    <mergeCell ref="S31:X31"/>
    <mergeCell ref="AA31:AF31"/>
    <mergeCell ref="S46:X46"/>
    <mergeCell ref="AA46:AF46"/>
  </mergeCells>
  <phoneticPr fontId="30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V50"/>
  <sheetViews>
    <sheetView zoomScale="80" zoomScaleNormal="80" workbookViewId="0"/>
  </sheetViews>
  <sheetFormatPr defaultColWidth="8.85546875" defaultRowHeight="18.75"/>
  <cols>
    <col min="1" max="1" width="8.85546875" style="115"/>
    <col min="2" max="2" width="9.28515625" style="115" bestFit="1" customWidth="1"/>
    <col min="3" max="3" width="19.85546875" style="115" bestFit="1" customWidth="1"/>
    <col min="4" max="4" width="9.28515625" style="115" bestFit="1" customWidth="1"/>
    <col min="5" max="6" width="7.28515625" style="115" customWidth="1"/>
    <col min="7" max="7" width="9.28515625" style="115" bestFit="1" customWidth="1"/>
    <col min="8" max="8" width="9.28515625" style="279" customWidth="1"/>
    <col min="9" max="9" width="8.28515625" style="115" bestFit="1" customWidth="1"/>
    <col min="10" max="11" width="9.28515625" style="115" bestFit="1" customWidth="1"/>
    <col min="12" max="12" width="9" style="115" bestFit="1" customWidth="1"/>
    <col min="13" max="14" width="9.28515625" style="115" bestFit="1" customWidth="1"/>
    <col min="15" max="15" width="6.7109375" style="115" bestFit="1" customWidth="1"/>
    <col min="16" max="16" width="11.85546875" style="115" bestFit="1" customWidth="1"/>
    <col min="17" max="17" width="13" style="115" bestFit="1" customWidth="1"/>
    <col min="18" max="19" width="15.28515625" style="115" bestFit="1" customWidth="1"/>
    <col min="20" max="21" width="11.85546875" style="115" bestFit="1" customWidth="1"/>
    <col min="22" max="16384" width="8.85546875" style="115"/>
  </cols>
  <sheetData>
    <row r="2" spans="2:22">
      <c r="B2" s="463" t="s">
        <v>79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</row>
    <row r="3" spans="2:22"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</row>
    <row r="4" spans="2:22">
      <c r="B4" s="148" t="s">
        <v>6</v>
      </c>
      <c r="C4" s="148" t="s">
        <v>7</v>
      </c>
      <c r="D4" s="149" t="s">
        <v>66</v>
      </c>
      <c r="E4" s="150" t="s">
        <v>67</v>
      </c>
      <c r="F4" s="149" t="s">
        <v>68</v>
      </c>
      <c r="G4" s="151" t="s">
        <v>126</v>
      </c>
      <c r="H4" s="150" t="s">
        <v>358</v>
      </c>
      <c r="I4" s="150" t="s">
        <v>127</v>
      </c>
      <c r="J4" s="150" t="s">
        <v>82</v>
      </c>
      <c r="K4" s="150" t="s">
        <v>128</v>
      </c>
      <c r="L4" s="150" t="s">
        <v>129</v>
      </c>
      <c r="M4" s="150" t="s">
        <v>130</v>
      </c>
      <c r="N4" s="149" t="s">
        <v>83</v>
      </c>
      <c r="O4" s="149" t="s">
        <v>1</v>
      </c>
      <c r="P4" s="149" t="s">
        <v>131</v>
      </c>
      <c r="Q4" s="149" t="s">
        <v>132</v>
      </c>
      <c r="R4" s="149" t="s">
        <v>133</v>
      </c>
      <c r="S4" s="149" t="s">
        <v>134</v>
      </c>
      <c r="T4" s="149" t="s">
        <v>95</v>
      </c>
      <c r="U4" s="152" t="s">
        <v>135</v>
      </c>
    </row>
    <row r="5" spans="2:22">
      <c r="B5" s="148" t="s">
        <v>6</v>
      </c>
      <c r="C5" s="148" t="s">
        <v>7</v>
      </c>
      <c r="D5" s="153" t="s">
        <v>99</v>
      </c>
      <c r="E5" s="153" t="s">
        <v>136</v>
      </c>
      <c r="F5" s="153" t="s">
        <v>137</v>
      </c>
      <c r="G5" s="153" t="s">
        <v>138</v>
      </c>
      <c r="H5" s="153" t="s">
        <v>365</v>
      </c>
      <c r="I5" s="153" t="s">
        <v>139</v>
      </c>
      <c r="J5" s="153" t="s">
        <v>140</v>
      </c>
      <c r="K5" s="153" t="s">
        <v>141</v>
      </c>
      <c r="L5" s="153" t="s">
        <v>142</v>
      </c>
      <c r="M5" s="153" t="s">
        <v>143</v>
      </c>
      <c r="N5" s="153" t="s">
        <v>144</v>
      </c>
      <c r="O5" s="153" t="s">
        <v>110</v>
      </c>
      <c r="P5" s="153" t="s">
        <v>145</v>
      </c>
      <c r="Q5" s="153" t="s">
        <v>146</v>
      </c>
      <c r="R5" s="153" t="s">
        <v>147</v>
      </c>
      <c r="S5" s="153" t="s">
        <v>148</v>
      </c>
      <c r="T5" s="153" t="s">
        <v>149</v>
      </c>
      <c r="U5" s="153" t="s">
        <v>150</v>
      </c>
    </row>
    <row r="6" spans="2:22" s="279" customFormat="1">
      <c r="B6" s="279">
        <v>23</v>
      </c>
      <c r="C6" s="287" t="s">
        <v>359</v>
      </c>
      <c r="D6" s="279">
        <v>3</v>
      </c>
      <c r="E6" s="279">
        <v>0</v>
      </c>
      <c r="F6" s="279">
        <v>1</v>
      </c>
      <c r="G6" s="279">
        <v>2</v>
      </c>
      <c r="H6" s="279">
        <v>0</v>
      </c>
      <c r="I6" s="285">
        <v>9</v>
      </c>
      <c r="J6" s="279">
        <v>18</v>
      </c>
      <c r="K6" s="279">
        <v>5</v>
      </c>
      <c r="L6" s="285">
        <v>4.26</v>
      </c>
      <c r="M6" s="279">
        <v>7</v>
      </c>
      <c r="N6" s="279">
        <v>20</v>
      </c>
      <c r="O6" s="279">
        <v>3</v>
      </c>
      <c r="P6" s="279">
        <v>0</v>
      </c>
      <c r="Q6" s="285">
        <v>2.33</v>
      </c>
      <c r="R6" s="279">
        <v>1</v>
      </c>
      <c r="S6" s="286">
        <v>2.556</v>
      </c>
      <c r="T6" s="286">
        <v>0.42099999999999999</v>
      </c>
      <c r="U6" s="286">
        <v>0.377</v>
      </c>
    </row>
    <row r="7" spans="2:22" s="289" customFormat="1">
      <c r="B7" s="279">
        <v>24</v>
      </c>
      <c r="C7" s="287" t="s">
        <v>362</v>
      </c>
      <c r="D7" s="279">
        <v>2</v>
      </c>
      <c r="E7" s="279">
        <v>0</v>
      </c>
      <c r="F7" s="279">
        <v>0</v>
      </c>
      <c r="G7" s="279">
        <v>0</v>
      </c>
      <c r="H7" s="279">
        <v>0</v>
      </c>
      <c r="I7" s="285">
        <v>6.33</v>
      </c>
      <c r="J7" s="279">
        <v>7</v>
      </c>
      <c r="K7" s="279">
        <v>5</v>
      </c>
      <c r="L7" s="285">
        <v>7.11</v>
      </c>
      <c r="M7" s="279">
        <v>11</v>
      </c>
      <c r="N7" s="279">
        <v>9</v>
      </c>
      <c r="O7" s="279">
        <v>10</v>
      </c>
      <c r="P7" s="279">
        <v>0</v>
      </c>
      <c r="Q7" s="285">
        <v>1.1000000000000001</v>
      </c>
      <c r="R7" s="279">
        <v>1</v>
      </c>
      <c r="S7" s="286">
        <v>3</v>
      </c>
      <c r="T7" s="286">
        <v>0.52600000000000002</v>
      </c>
      <c r="U7" s="286">
        <v>0.33300000000000002</v>
      </c>
    </row>
    <row r="8" spans="2:22" s="289" customFormat="1">
      <c r="B8" s="279">
        <v>42</v>
      </c>
      <c r="C8" s="287" t="s">
        <v>417</v>
      </c>
      <c r="D8" s="279">
        <v>2</v>
      </c>
      <c r="E8" s="279">
        <v>1</v>
      </c>
      <c r="F8" s="279">
        <v>0</v>
      </c>
      <c r="G8" s="279">
        <v>0</v>
      </c>
      <c r="H8" s="279">
        <v>0</v>
      </c>
      <c r="I8" s="285">
        <v>2.67</v>
      </c>
      <c r="J8" s="279">
        <v>10</v>
      </c>
      <c r="K8" s="279">
        <v>5</v>
      </c>
      <c r="L8" s="285">
        <v>13.13</v>
      </c>
      <c r="M8" s="279">
        <v>4</v>
      </c>
      <c r="N8" s="279">
        <v>8</v>
      </c>
      <c r="O8" s="279">
        <v>4</v>
      </c>
      <c r="P8" s="279">
        <v>0</v>
      </c>
      <c r="Q8" s="285">
        <v>1</v>
      </c>
      <c r="R8" s="279">
        <v>1</v>
      </c>
      <c r="S8" s="286">
        <v>4.5</v>
      </c>
      <c r="T8" s="286">
        <v>0.56499999999999995</v>
      </c>
      <c r="U8" s="286">
        <v>0.44400000000000001</v>
      </c>
    </row>
    <row r="9" spans="2:22" s="271" customFormat="1" ht="19.5" thickBot="1">
      <c r="B9" s="279">
        <v>5</v>
      </c>
      <c r="C9" s="287" t="s">
        <v>415</v>
      </c>
      <c r="D9" s="279">
        <v>1</v>
      </c>
      <c r="E9" s="279">
        <v>1</v>
      </c>
      <c r="F9" s="279">
        <v>0</v>
      </c>
      <c r="G9" s="279">
        <v>0</v>
      </c>
      <c r="H9" s="279">
        <v>0</v>
      </c>
      <c r="I9" s="285">
        <v>2</v>
      </c>
      <c r="J9" s="279">
        <v>6</v>
      </c>
      <c r="K9" s="279">
        <v>5</v>
      </c>
      <c r="L9" s="285">
        <v>22.5</v>
      </c>
      <c r="M9" s="279">
        <v>1</v>
      </c>
      <c r="N9" s="279">
        <v>6</v>
      </c>
      <c r="O9" s="279">
        <v>1</v>
      </c>
      <c r="P9" s="279">
        <v>0</v>
      </c>
      <c r="Q9" s="285">
        <v>1</v>
      </c>
      <c r="R9" s="279">
        <v>0</v>
      </c>
      <c r="S9" s="286">
        <v>3.5</v>
      </c>
      <c r="T9" s="286">
        <v>0.53800000000000003</v>
      </c>
      <c r="U9" s="286">
        <v>0.5</v>
      </c>
    </row>
    <row r="10" spans="2:22" s="279" customFormat="1" ht="19.5" thickTop="1">
      <c r="B10" s="400"/>
      <c r="C10" s="400" t="s">
        <v>360</v>
      </c>
      <c r="D10" s="400">
        <v>3</v>
      </c>
      <c r="E10" s="400">
        <v>2</v>
      </c>
      <c r="F10" s="400">
        <v>1</v>
      </c>
      <c r="G10" s="400">
        <v>2</v>
      </c>
      <c r="H10" s="400">
        <v>0</v>
      </c>
      <c r="I10" s="401">
        <v>20</v>
      </c>
      <c r="J10" s="400">
        <v>41</v>
      </c>
      <c r="K10" s="400">
        <v>20</v>
      </c>
      <c r="L10" s="401">
        <v>8</v>
      </c>
      <c r="M10" s="400">
        <v>23</v>
      </c>
      <c r="N10" s="400">
        <v>43</v>
      </c>
      <c r="O10" s="400">
        <v>18</v>
      </c>
      <c r="P10" s="400">
        <v>0</v>
      </c>
      <c r="Q10" s="401">
        <v>1.2777777777777779</v>
      </c>
      <c r="R10" s="400">
        <v>3</v>
      </c>
      <c r="S10" s="402">
        <v>3.05</v>
      </c>
      <c r="T10" s="402">
        <v>0.48854961832061072</v>
      </c>
      <c r="U10" s="402">
        <v>0.39090909090909087</v>
      </c>
    </row>
    <row r="11" spans="2:22" s="279" customFormat="1">
      <c r="B11" s="428"/>
      <c r="C11" s="428"/>
      <c r="D11" s="428"/>
      <c r="E11" s="428"/>
      <c r="F11" s="428"/>
      <c r="G11" s="428"/>
      <c r="H11" s="428"/>
      <c r="I11" s="429"/>
      <c r="J11" s="428"/>
      <c r="K11" s="428"/>
      <c r="L11" s="429"/>
      <c r="M11" s="428"/>
      <c r="N11" s="428"/>
      <c r="O11" s="428"/>
      <c r="P11" s="428"/>
      <c r="Q11" s="429"/>
      <c r="R11" s="428"/>
      <c r="S11" s="430"/>
      <c r="T11" s="430"/>
      <c r="U11" s="430"/>
    </row>
    <row r="12" spans="2:22" s="279" customFormat="1">
      <c r="C12" s="287"/>
      <c r="I12" s="285"/>
      <c r="L12" s="285"/>
      <c r="Q12" s="285"/>
      <c r="S12" s="286"/>
      <c r="T12" s="286"/>
      <c r="U12" s="286"/>
    </row>
    <row r="13" spans="2:22" s="279" customFormat="1">
      <c r="C13" s="287"/>
      <c r="I13" s="285"/>
      <c r="L13" s="285"/>
      <c r="Q13" s="285"/>
      <c r="S13" s="286"/>
      <c r="T13" s="286"/>
      <c r="U13" s="286"/>
    </row>
    <row r="14" spans="2:22">
      <c r="C14" s="270"/>
      <c r="I14" s="268"/>
      <c r="L14" s="268"/>
      <c r="Q14" s="268"/>
      <c r="S14" s="269"/>
      <c r="T14" s="269"/>
      <c r="U14" s="269"/>
    </row>
    <row r="16" spans="2:22" s="222" customFormat="1">
      <c r="B16" s="200"/>
      <c r="C16" s="200"/>
      <c r="D16" s="200"/>
      <c r="E16" s="200"/>
      <c r="F16" s="200"/>
      <c r="G16" s="200"/>
      <c r="H16" s="200"/>
      <c r="I16" s="201"/>
      <c r="J16" s="200"/>
      <c r="K16" s="200"/>
      <c r="L16" s="201"/>
      <c r="M16" s="200"/>
      <c r="N16" s="200"/>
      <c r="O16" s="200"/>
      <c r="P16" s="200"/>
      <c r="Q16" s="201"/>
      <c r="R16" s="200"/>
      <c r="S16" s="202"/>
      <c r="T16" s="202"/>
      <c r="U16" s="202"/>
      <c r="V16" s="221"/>
    </row>
    <row r="17" spans="2:22" ht="15" customHeight="1">
      <c r="B17" s="463" t="s">
        <v>355</v>
      </c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3"/>
      <c r="P17" s="463"/>
      <c r="Q17" s="463"/>
      <c r="R17" s="463"/>
      <c r="S17" s="463"/>
      <c r="T17" s="463"/>
      <c r="U17" s="463"/>
    </row>
    <row r="19" spans="2:22">
      <c r="B19" s="148" t="s">
        <v>6</v>
      </c>
      <c r="C19" s="148" t="s">
        <v>7</v>
      </c>
      <c r="D19" s="149" t="s">
        <v>66</v>
      </c>
      <c r="E19" s="150" t="s">
        <v>67</v>
      </c>
      <c r="F19" s="149" t="s">
        <v>68</v>
      </c>
      <c r="G19" s="151" t="s">
        <v>126</v>
      </c>
      <c r="H19" s="150" t="s">
        <v>358</v>
      </c>
      <c r="I19" s="150" t="s">
        <v>127</v>
      </c>
      <c r="J19" s="150" t="s">
        <v>82</v>
      </c>
      <c r="K19" s="150" t="s">
        <v>128</v>
      </c>
      <c r="L19" s="150" t="s">
        <v>129</v>
      </c>
      <c r="M19" s="150" t="s">
        <v>130</v>
      </c>
      <c r="N19" s="149" t="s">
        <v>83</v>
      </c>
      <c r="O19" s="149" t="s">
        <v>1</v>
      </c>
      <c r="P19" s="149" t="s">
        <v>131</v>
      </c>
      <c r="Q19" s="149" t="s">
        <v>132</v>
      </c>
      <c r="R19" s="149" t="s">
        <v>133</v>
      </c>
      <c r="S19" s="149" t="s">
        <v>134</v>
      </c>
      <c r="T19" s="149" t="s">
        <v>95</v>
      </c>
      <c r="U19" s="152" t="s">
        <v>135</v>
      </c>
    </row>
    <row r="20" spans="2:22">
      <c r="B20" s="148" t="s">
        <v>6</v>
      </c>
      <c r="C20" s="148" t="s">
        <v>7</v>
      </c>
      <c r="D20" s="153" t="s">
        <v>99</v>
      </c>
      <c r="E20" s="153" t="s">
        <v>136</v>
      </c>
      <c r="F20" s="153" t="s">
        <v>137</v>
      </c>
      <c r="G20" s="153" t="s">
        <v>138</v>
      </c>
      <c r="H20" s="153" t="s">
        <v>365</v>
      </c>
      <c r="I20" s="153" t="s">
        <v>139</v>
      </c>
      <c r="J20" s="153" t="s">
        <v>140</v>
      </c>
      <c r="K20" s="153" t="s">
        <v>141</v>
      </c>
      <c r="L20" s="153" t="s">
        <v>142</v>
      </c>
      <c r="M20" s="153" t="s">
        <v>143</v>
      </c>
      <c r="N20" s="153" t="s">
        <v>144</v>
      </c>
      <c r="O20" s="153" t="s">
        <v>110</v>
      </c>
      <c r="P20" s="153" t="s">
        <v>145</v>
      </c>
      <c r="Q20" s="153" t="s">
        <v>146</v>
      </c>
      <c r="R20" s="153" t="s">
        <v>147</v>
      </c>
      <c r="S20" s="153" t="s">
        <v>148</v>
      </c>
      <c r="T20" s="153" t="s">
        <v>149</v>
      </c>
      <c r="U20" s="153" t="s">
        <v>150</v>
      </c>
    </row>
    <row r="21" spans="2:22">
      <c r="B21" s="279">
        <v>6</v>
      </c>
      <c r="C21" s="287" t="s">
        <v>370</v>
      </c>
      <c r="D21" s="279">
        <v>2</v>
      </c>
      <c r="E21" s="279">
        <v>1</v>
      </c>
      <c r="F21" s="279">
        <v>0</v>
      </c>
      <c r="G21" s="279">
        <v>1</v>
      </c>
      <c r="H21" s="279">
        <v>0</v>
      </c>
      <c r="I21" s="285">
        <v>4</v>
      </c>
      <c r="J21" s="279">
        <v>0</v>
      </c>
      <c r="K21" s="279">
        <v>0</v>
      </c>
      <c r="L21" s="285">
        <v>0</v>
      </c>
      <c r="M21" s="279">
        <v>10</v>
      </c>
      <c r="N21" s="279">
        <v>1</v>
      </c>
      <c r="O21" s="279">
        <v>3</v>
      </c>
      <c r="P21" s="279">
        <v>0</v>
      </c>
      <c r="Q21" s="285">
        <v>3.33</v>
      </c>
      <c r="R21" s="279">
        <v>0</v>
      </c>
      <c r="S21" s="286">
        <v>1</v>
      </c>
      <c r="T21" s="286">
        <v>0.23499999999999999</v>
      </c>
      <c r="U21" s="286">
        <v>7.0999999999999994E-2</v>
      </c>
      <c r="V21" s="181"/>
    </row>
    <row r="22" spans="2:22" s="279" customFormat="1">
      <c r="B22" s="279">
        <v>35</v>
      </c>
      <c r="C22" s="287" t="s">
        <v>399</v>
      </c>
      <c r="D22" s="279">
        <v>1</v>
      </c>
      <c r="E22" s="279">
        <v>0</v>
      </c>
      <c r="F22" s="279">
        <v>0</v>
      </c>
      <c r="G22" s="279">
        <v>0</v>
      </c>
      <c r="H22" s="279">
        <v>0</v>
      </c>
      <c r="I22" s="285">
        <v>0</v>
      </c>
      <c r="J22" s="279">
        <v>2</v>
      </c>
      <c r="K22" s="279">
        <v>0</v>
      </c>
      <c r="L22" s="285">
        <v>0</v>
      </c>
      <c r="M22" s="279">
        <v>0</v>
      </c>
      <c r="N22" s="279">
        <v>0</v>
      </c>
      <c r="O22" s="279">
        <v>2</v>
      </c>
      <c r="P22" s="279">
        <v>0</v>
      </c>
      <c r="Q22" s="285">
        <v>0</v>
      </c>
      <c r="R22" s="279">
        <v>0</v>
      </c>
      <c r="S22" s="286">
        <v>0</v>
      </c>
      <c r="T22" s="286">
        <v>1</v>
      </c>
      <c r="U22" s="286">
        <v>0</v>
      </c>
      <c r="V22" s="282"/>
    </row>
    <row r="23" spans="2:22" s="279" customFormat="1">
      <c r="B23" s="279">
        <v>26</v>
      </c>
      <c r="C23" s="287" t="s">
        <v>374</v>
      </c>
      <c r="D23" s="279">
        <v>2</v>
      </c>
      <c r="E23" s="279">
        <v>1</v>
      </c>
      <c r="F23" s="279">
        <v>0</v>
      </c>
      <c r="G23" s="279">
        <v>0</v>
      </c>
      <c r="H23" s="279">
        <v>0</v>
      </c>
      <c r="I23" s="285">
        <v>5</v>
      </c>
      <c r="J23" s="279">
        <v>1</v>
      </c>
      <c r="K23" s="279">
        <v>1</v>
      </c>
      <c r="L23" s="285">
        <v>1.4</v>
      </c>
      <c r="M23" s="279">
        <v>4</v>
      </c>
      <c r="N23" s="279">
        <v>4</v>
      </c>
      <c r="O23" s="279">
        <v>1</v>
      </c>
      <c r="P23" s="279">
        <v>0</v>
      </c>
      <c r="Q23" s="285">
        <v>4</v>
      </c>
      <c r="R23" s="279">
        <v>0</v>
      </c>
      <c r="S23" s="286">
        <v>1</v>
      </c>
      <c r="T23" s="286">
        <v>0.26300000000000001</v>
      </c>
      <c r="U23" s="286">
        <v>0.222</v>
      </c>
      <c r="V23" s="282"/>
    </row>
    <row r="24" spans="2:22" s="279" customFormat="1">
      <c r="B24" s="279">
        <v>29</v>
      </c>
      <c r="C24" s="287" t="s">
        <v>398</v>
      </c>
      <c r="D24" s="279">
        <v>2</v>
      </c>
      <c r="E24" s="279">
        <v>0</v>
      </c>
      <c r="F24" s="279">
        <v>1</v>
      </c>
      <c r="G24" s="279">
        <v>0</v>
      </c>
      <c r="H24" s="279">
        <v>0</v>
      </c>
      <c r="I24" s="285">
        <v>6</v>
      </c>
      <c r="J24" s="279">
        <v>12</v>
      </c>
      <c r="K24" s="279">
        <v>3</v>
      </c>
      <c r="L24" s="285">
        <v>3.5</v>
      </c>
      <c r="M24" s="279">
        <v>14</v>
      </c>
      <c r="N24" s="279">
        <v>7</v>
      </c>
      <c r="O24" s="279">
        <v>4</v>
      </c>
      <c r="P24" s="279">
        <v>1</v>
      </c>
      <c r="Q24" s="285">
        <v>3.5</v>
      </c>
      <c r="R24" s="279">
        <v>1</v>
      </c>
      <c r="S24" s="286">
        <v>1.833</v>
      </c>
      <c r="T24" s="286">
        <v>0.316</v>
      </c>
      <c r="U24" s="286">
        <v>0.21199999999999999</v>
      </c>
      <c r="V24" s="282"/>
    </row>
    <row r="25" spans="2:22" s="279" customFormat="1">
      <c r="B25" s="279">
        <v>2</v>
      </c>
      <c r="C25" s="287" t="s">
        <v>371</v>
      </c>
      <c r="D25" s="279">
        <v>1</v>
      </c>
      <c r="E25" s="279">
        <v>0</v>
      </c>
      <c r="F25" s="279">
        <v>0</v>
      </c>
      <c r="G25" s="279">
        <v>0</v>
      </c>
      <c r="H25" s="279">
        <v>0</v>
      </c>
      <c r="I25" s="285">
        <v>1</v>
      </c>
      <c r="J25" s="279">
        <v>1</v>
      </c>
      <c r="K25" s="279">
        <v>1</v>
      </c>
      <c r="L25" s="285">
        <v>5</v>
      </c>
      <c r="M25" s="279">
        <v>2</v>
      </c>
      <c r="N25" s="279">
        <v>1</v>
      </c>
      <c r="O25" s="279">
        <v>1</v>
      </c>
      <c r="P25" s="279">
        <v>0</v>
      </c>
      <c r="Q25" s="285">
        <v>2</v>
      </c>
      <c r="R25" s="279">
        <v>0</v>
      </c>
      <c r="S25" s="286">
        <v>2</v>
      </c>
      <c r="T25" s="286">
        <v>0.4</v>
      </c>
      <c r="U25" s="286">
        <v>0.25</v>
      </c>
      <c r="V25" s="282"/>
    </row>
    <row r="26" spans="2:22" s="279" customFormat="1" ht="19.5" thickBot="1">
      <c r="B26" s="279">
        <v>31</v>
      </c>
      <c r="C26" s="287" t="s">
        <v>375</v>
      </c>
      <c r="D26" s="279">
        <v>1</v>
      </c>
      <c r="E26" s="279">
        <v>0</v>
      </c>
      <c r="F26" s="279">
        <v>0</v>
      </c>
      <c r="G26" s="279">
        <v>0</v>
      </c>
      <c r="H26" s="279">
        <v>0</v>
      </c>
      <c r="I26" s="285">
        <v>1</v>
      </c>
      <c r="J26" s="279">
        <v>2</v>
      </c>
      <c r="K26" s="279">
        <v>1</v>
      </c>
      <c r="L26" s="285">
        <v>9</v>
      </c>
      <c r="M26" s="279">
        <v>1</v>
      </c>
      <c r="N26" s="279">
        <v>2</v>
      </c>
      <c r="O26" s="279">
        <v>0</v>
      </c>
      <c r="P26" s="279">
        <v>0</v>
      </c>
      <c r="Q26" s="285">
        <v>0</v>
      </c>
      <c r="R26" s="279">
        <v>0</v>
      </c>
      <c r="S26" s="286">
        <v>2</v>
      </c>
      <c r="T26" s="286">
        <v>0.33300000000000002</v>
      </c>
      <c r="U26" s="286">
        <v>0.33300000000000002</v>
      </c>
      <c r="V26" s="282"/>
    </row>
    <row r="27" spans="2:22" ht="19.5" thickTop="1">
      <c r="B27" s="348"/>
      <c r="C27" s="348" t="s">
        <v>360</v>
      </c>
      <c r="D27" s="348">
        <v>3</v>
      </c>
      <c r="E27" s="348">
        <v>2</v>
      </c>
      <c r="F27" s="348">
        <v>1</v>
      </c>
      <c r="G27" s="348">
        <v>1</v>
      </c>
      <c r="H27" s="348">
        <v>0</v>
      </c>
      <c r="I27" s="424">
        <v>17</v>
      </c>
      <c r="J27" s="348">
        <v>18</v>
      </c>
      <c r="K27" s="348">
        <v>6</v>
      </c>
      <c r="L27" s="424">
        <v>2.392156862745098</v>
      </c>
      <c r="M27" s="348">
        <v>31</v>
      </c>
      <c r="N27" s="348">
        <v>15</v>
      </c>
      <c r="O27" s="348">
        <v>11</v>
      </c>
      <c r="P27" s="348">
        <v>1</v>
      </c>
      <c r="Q27" s="424">
        <v>2.8181818181818179</v>
      </c>
      <c r="R27" s="348">
        <v>1</v>
      </c>
      <c r="S27" s="349">
        <v>1.529411764705882</v>
      </c>
      <c r="T27" s="349">
        <v>0.31034482758620691</v>
      </c>
      <c r="U27" s="349">
        <v>0.2</v>
      </c>
    </row>
    <row r="28" spans="2:22" s="279" customFormat="1">
      <c r="B28" s="425"/>
      <c r="C28" s="425"/>
      <c r="D28" s="425"/>
      <c r="E28" s="425"/>
      <c r="F28" s="425"/>
      <c r="G28" s="425"/>
      <c r="H28" s="425"/>
      <c r="I28" s="426"/>
      <c r="J28" s="425"/>
      <c r="K28" s="425"/>
      <c r="L28" s="426"/>
      <c r="M28" s="425"/>
      <c r="N28" s="425"/>
      <c r="O28" s="425"/>
      <c r="P28" s="425"/>
      <c r="Q28" s="426"/>
      <c r="R28" s="425"/>
      <c r="S28" s="427"/>
      <c r="T28" s="427"/>
      <c r="U28" s="427"/>
    </row>
    <row r="29" spans="2:22" s="279" customFormat="1">
      <c r="B29" s="425"/>
      <c r="C29" s="425"/>
      <c r="D29" s="425"/>
      <c r="E29" s="425"/>
      <c r="F29" s="425"/>
      <c r="G29" s="425"/>
      <c r="H29" s="425"/>
      <c r="I29" s="426"/>
      <c r="J29" s="425"/>
      <c r="K29" s="425"/>
      <c r="L29" s="426"/>
      <c r="M29" s="425"/>
      <c r="N29" s="425"/>
      <c r="O29" s="425"/>
      <c r="P29" s="425"/>
      <c r="Q29" s="426"/>
      <c r="R29" s="425"/>
      <c r="S29" s="427"/>
      <c r="T29" s="427"/>
      <c r="U29" s="427"/>
    </row>
    <row r="30" spans="2:22" s="279" customFormat="1">
      <c r="B30" s="425"/>
      <c r="C30" s="425"/>
      <c r="D30" s="425"/>
      <c r="E30" s="425"/>
      <c r="F30" s="425"/>
      <c r="G30" s="425"/>
      <c r="H30" s="425"/>
      <c r="I30" s="426"/>
      <c r="J30" s="425"/>
      <c r="K30" s="425"/>
      <c r="L30" s="426"/>
      <c r="M30" s="425"/>
      <c r="N30" s="425"/>
      <c r="O30" s="425"/>
      <c r="P30" s="425"/>
      <c r="Q30" s="426"/>
      <c r="R30" s="425"/>
      <c r="S30" s="427"/>
      <c r="T30" s="427"/>
      <c r="U30" s="427"/>
    </row>
    <row r="31" spans="2:22" s="279" customFormat="1">
      <c r="B31" s="425"/>
      <c r="C31" s="425"/>
      <c r="D31" s="425"/>
      <c r="E31" s="425"/>
      <c r="F31" s="425"/>
      <c r="G31" s="425"/>
      <c r="H31" s="425"/>
      <c r="I31" s="426"/>
      <c r="J31" s="425"/>
      <c r="K31" s="425"/>
      <c r="L31" s="426"/>
      <c r="M31" s="425"/>
      <c r="N31" s="425"/>
      <c r="O31" s="425"/>
      <c r="P31" s="425"/>
      <c r="Q31" s="426"/>
      <c r="R31" s="425"/>
      <c r="S31" s="427"/>
      <c r="T31" s="427"/>
      <c r="U31" s="427"/>
    </row>
    <row r="32" spans="2:22" s="279" customFormat="1">
      <c r="B32" s="425"/>
      <c r="C32" s="425"/>
      <c r="D32" s="425"/>
      <c r="E32" s="425"/>
      <c r="F32" s="425"/>
      <c r="G32" s="425"/>
      <c r="H32" s="425"/>
      <c r="I32" s="426"/>
      <c r="J32" s="425"/>
      <c r="K32" s="425"/>
      <c r="L32" s="426"/>
      <c r="M32" s="425"/>
      <c r="N32" s="425"/>
      <c r="O32" s="425"/>
      <c r="P32" s="425"/>
      <c r="Q32" s="426"/>
      <c r="R32" s="425"/>
      <c r="S32" s="427"/>
      <c r="T32" s="427"/>
      <c r="U32" s="427"/>
    </row>
    <row r="33" spans="2:21">
      <c r="B33" s="463" t="s">
        <v>77</v>
      </c>
      <c r="C33" s="463"/>
      <c r="D33" s="463"/>
      <c r="E33" s="463"/>
      <c r="F33" s="463"/>
      <c r="G33" s="463"/>
      <c r="H33" s="463"/>
      <c r="I33" s="463"/>
      <c r="J33" s="463"/>
      <c r="K33" s="463"/>
      <c r="L33" s="463"/>
      <c r="M33" s="463"/>
      <c r="N33" s="463"/>
      <c r="O33" s="463"/>
      <c r="P33" s="463"/>
      <c r="Q33" s="463"/>
      <c r="R33" s="463"/>
      <c r="S33" s="463"/>
      <c r="T33" s="463"/>
      <c r="U33" s="463"/>
    </row>
    <row r="34" spans="2:21">
      <c r="B34" s="279"/>
      <c r="C34" s="279"/>
      <c r="D34" s="279"/>
      <c r="E34" s="279"/>
      <c r="F34" s="279"/>
      <c r="G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</row>
    <row r="35" spans="2:21">
      <c r="B35" s="148" t="s">
        <v>6</v>
      </c>
      <c r="C35" s="148" t="s">
        <v>7</v>
      </c>
      <c r="D35" s="149" t="s">
        <v>66</v>
      </c>
      <c r="E35" s="150" t="s">
        <v>67</v>
      </c>
      <c r="F35" s="149" t="s">
        <v>68</v>
      </c>
      <c r="G35" s="151" t="s">
        <v>126</v>
      </c>
      <c r="H35" s="150" t="s">
        <v>358</v>
      </c>
      <c r="I35" s="150" t="s">
        <v>127</v>
      </c>
      <c r="J35" s="150" t="s">
        <v>82</v>
      </c>
      <c r="K35" s="150" t="s">
        <v>128</v>
      </c>
      <c r="L35" s="150" t="s">
        <v>129</v>
      </c>
      <c r="M35" s="150" t="s">
        <v>130</v>
      </c>
      <c r="N35" s="149" t="s">
        <v>83</v>
      </c>
      <c r="O35" s="149" t="s">
        <v>1</v>
      </c>
      <c r="P35" s="149" t="s">
        <v>131</v>
      </c>
      <c r="Q35" s="149" t="s">
        <v>132</v>
      </c>
      <c r="R35" s="149" t="s">
        <v>133</v>
      </c>
      <c r="S35" s="149" t="s">
        <v>134</v>
      </c>
      <c r="T35" s="149" t="s">
        <v>95</v>
      </c>
      <c r="U35" s="152" t="s">
        <v>135</v>
      </c>
    </row>
    <row r="36" spans="2:21">
      <c r="B36" s="148" t="s">
        <v>6</v>
      </c>
      <c r="C36" s="148" t="s">
        <v>7</v>
      </c>
      <c r="D36" s="153" t="s">
        <v>99</v>
      </c>
      <c r="E36" s="153" t="s">
        <v>136</v>
      </c>
      <c r="F36" s="153" t="s">
        <v>137</v>
      </c>
      <c r="G36" s="153" t="s">
        <v>138</v>
      </c>
      <c r="H36" s="153" t="s">
        <v>365</v>
      </c>
      <c r="I36" s="153" t="s">
        <v>139</v>
      </c>
      <c r="J36" s="153" t="s">
        <v>140</v>
      </c>
      <c r="K36" s="153" t="s">
        <v>141</v>
      </c>
      <c r="L36" s="153" t="s">
        <v>142</v>
      </c>
      <c r="M36" s="153" t="s">
        <v>143</v>
      </c>
      <c r="N36" s="153" t="s">
        <v>144</v>
      </c>
      <c r="O36" s="153" t="s">
        <v>110</v>
      </c>
      <c r="P36" s="153" t="s">
        <v>145</v>
      </c>
      <c r="Q36" s="153" t="s">
        <v>146</v>
      </c>
      <c r="R36" s="153" t="s">
        <v>147</v>
      </c>
      <c r="S36" s="153" t="s">
        <v>148</v>
      </c>
      <c r="T36" s="153" t="s">
        <v>149</v>
      </c>
      <c r="U36" s="153" t="s">
        <v>150</v>
      </c>
    </row>
    <row r="37" spans="2:21">
      <c r="B37" s="279">
        <v>0</v>
      </c>
      <c r="C37" s="287" t="s">
        <v>408</v>
      </c>
      <c r="D37" s="279">
        <v>1</v>
      </c>
      <c r="E37" s="279">
        <v>0</v>
      </c>
      <c r="F37" s="279">
        <v>0</v>
      </c>
      <c r="G37" s="279">
        <v>0</v>
      </c>
      <c r="H37" s="279">
        <v>0</v>
      </c>
      <c r="I37" s="285">
        <v>1</v>
      </c>
      <c r="J37" s="279">
        <v>0</v>
      </c>
      <c r="K37" s="279">
        <v>0</v>
      </c>
      <c r="L37" s="285">
        <v>0</v>
      </c>
      <c r="M37" s="279">
        <v>1</v>
      </c>
      <c r="N37" s="279">
        <v>1</v>
      </c>
      <c r="O37" s="279">
        <v>0</v>
      </c>
      <c r="P37" s="279">
        <v>0</v>
      </c>
      <c r="Q37" s="285">
        <v>0</v>
      </c>
      <c r="R37" s="279">
        <v>0</v>
      </c>
      <c r="S37" s="286">
        <v>1</v>
      </c>
      <c r="T37" s="286">
        <v>0.2</v>
      </c>
      <c r="U37" s="286">
        <v>0.2</v>
      </c>
    </row>
    <row r="38" spans="2:21">
      <c r="B38" s="279">
        <v>13</v>
      </c>
      <c r="C38" s="287" t="s">
        <v>400</v>
      </c>
      <c r="D38" s="279">
        <v>2</v>
      </c>
      <c r="E38" s="279">
        <v>0</v>
      </c>
      <c r="F38" s="279">
        <v>0</v>
      </c>
      <c r="G38" s="279">
        <v>0</v>
      </c>
      <c r="H38" s="279">
        <v>0</v>
      </c>
      <c r="I38" s="285">
        <v>4</v>
      </c>
      <c r="J38" s="279">
        <v>12</v>
      </c>
      <c r="K38" s="279">
        <v>6</v>
      </c>
      <c r="L38" s="285">
        <v>10.5</v>
      </c>
      <c r="M38" s="279">
        <v>3</v>
      </c>
      <c r="N38" s="279">
        <v>13</v>
      </c>
      <c r="O38" s="279">
        <v>3</v>
      </c>
      <c r="P38" s="279">
        <v>0</v>
      </c>
      <c r="Q38" s="285">
        <v>1</v>
      </c>
      <c r="R38" s="279">
        <v>0</v>
      </c>
      <c r="S38" s="286">
        <v>4</v>
      </c>
      <c r="T38" s="286">
        <v>0.55200000000000005</v>
      </c>
      <c r="U38" s="286">
        <v>0.5</v>
      </c>
    </row>
    <row r="39" spans="2:21">
      <c r="B39" s="279">
        <v>15</v>
      </c>
      <c r="C39" s="287" t="s">
        <v>403</v>
      </c>
      <c r="D39" s="279">
        <v>1</v>
      </c>
      <c r="E39" s="279">
        <v>0</v>
      </c>
      <c r="F39" s="279">
        <v>1</v>
      </c>
      <c r="G39" s="279">
        <v>0</v>
      </c>
      <c r="H39" s="279">
        <v>0</v>
      </c>
      <c r="I39" s="285">
        <v>1</v>
      </c>
      <c r="J39" s="279">
        <v>3</v>
      </c>
      <c r="K39" s="279">
        <v>3</v>
      </c>
      <c r="L39" s="285">
        <v>15</v>
      </c>
      <c r="M39" s="279">
        <v>3</v>
      </c>
      <c r="N39" s="279">
        <v>1</v>
      </c>
      <c r="O39" s="279">
        <v>2</v>
      </c>
      <c r="P39" s="279">
        <v>0</v>
      </c>
      <c r="Q39" s="285">
        <v>1.5</v>
      </c>
      <c r="R39" s="279">
        <v>1</v>
      </c>
      <c r="S39" s="286">
        <v>3</v>
      </c>
      <c r="T39" s="286">
        <v>0.57099999999999995</v>
      </c>
      <c r="U39" s="286">
        <v>0.25</v>
      </c>
    </row>
    <row r="40" spans="2:21">
      <c r="B40" s="279">
        <v>3</v>
      </c>
      <c r="C40" s="287" t="s">
        <v>410</v>
      </c>
      <c r="D40" s="279">
        <v>2</v>
      </c>
      <c r="E40" s="279">
        <v>0</v>
      </c>
      <c r="F40" s="279">
        <v>0</v>
      </c>
      <c r="G40" s="279">
        <v>0</v>
      </c>
      <c r="H40" s="279">
        <v>0</v>
      </c>
      <c r="I40" s="285">
        <v>3.67</v>
      </c>
      <c r="J40" s="279">
        <v>9</v>
      </c>
      <c r="K40" s="279">
        <v>8</v>
      </c>
      <c r="L40" s="285">
        <v>15.27</v>
      </c>
      <c r="M40" s="279">
        <v>2</v>
      </c>
      <c r="N40" s="279">
        <v>11</v>
      </c>
      <c r="O40" s="279">
        <v>3</v>
      </c>
      <c r="P40" s="279">
        <v>0</v>
      </c>
      <c r="Q40" s="285">
        <v>0.67</v>
      </c>
      <c r="R40" s="279">
        <v>1</v>
      </c>
      <c r="S40" s="286">
        <v>3.8180000000000001</v>
      </c>
      <c r="T40" s="286">
        <v>0.6</v>
      </c>
      <c r="U40" s="286">
        <v>0.52400000000000002</v>
      </c>
    </row>
    <row r="41" spans="2:21" ht="19.5" thickBot="1">
      <c r="B41" s="279">
        <v>36</v>
      </c>
      <c r="C41" s="287" t="s">
        <v>409</v>
      </c>
      <c r="D41" s="279">
        <v>2</v>
      </c>
      <c r="E41" s="279">
        <v>0</v>
      </c>
      <c r="F41" s="279">
        <v>1</v>
      </c>
      <c r="G41" s="279">
        <v>0</v>
      </c>
      <c r="H41" s="279">
        <v>0</v>
      </c>
      <c r="I41" s="285">
        <v>2.33</v>
      </c>
      <c r="J41" s="279">
        <v>15</v>
      </c>
      <c r="K41" s="279">
        <v>14</v>
      </c>
      <c r="L41" s="285">
        <v>42</v>
      </c>
      <c r="M41" s="279">
        <v>3</v>
      </c>
      <c r="N41" s="279">
        <v>8</v>
      </c>
      <c r="O41" s="279">
        <v>7</v>
      </c>
      <c r="P41" s="279">
        <v>0</v>
      </c>
      <c r="Q41" s="285">
        <v>0.43</v>
      </c>
      <c r="R41" s="279">
        <v>2</v>
      </c>
      <c r="S41" s="286">
        <v>6.4290000000000003</v>
      </c>
      <c r="T41" s="286">
        <v>0.70799999999999996</v>
      </c>
      <c r="U41" s="286">
        <v>0.53300000000000003</v>
      </c>
    </row>
    <row r="42" spans="2:21" ht="19.5" thickTop="1">
      <c r="B42" s="348"/>
      <c r="C42" s="348" t="s">
        <v>360</v>
      </c>
      <c r="D42" s="348">
        <v>3</v>
      </c>
      <c r="E42" s="348">
        <v>0</v>
      </c>
      <c r="F42" s="348">
        <v>2</v>
      </c>
      <c r="G42" s="348">
        <v>0</v>
      </c>
      <c r="H42" s="348">
        <v>0</v>
      </c>
      <c r="I42" s="424">
        <v>12</v>
      </c>
      <c r="J42" s="348">
        <v>39</v>
      </c>
      <c r="K42" s="348">
        <v>31</v>
      </c>
      <c r="L42" s="424">
        <v>16.791666666666671</v>
      </c>
      <c r="M42" s="348">
        <v>12</v>
      </c>
      <c r="N42" s="348">
        <v>34</v>
      </c>
      <c r="O42" s="348">
        <v>15</v>
      </c>
      <c r="P42" s="348">
        <v>0</v>
      </c>
      <c r="Q42" s="424">
        <v>0.8</v>
      </c>
      <c r="R42" s="348">
        <v>4</v>
      </c>
      <c r="S42" s="349">
        <v>4.083333333333333</v>
      </c>
      <c r="T42" s="349">
        <v>0.58888888888888891</v>
      </c>
      <c r="U42" s="349">
        <v>0.47887323943661969</v>
      </c>
    </row>
    <row r="43" spans="2:21">
      <c r="B43" s="279"/>
      <c r="C43" s="287"/>
      <c r="D43" s="279"/>
      <c r="E43" s="279"/>
      <c r="F43" s="279"/>
      <c r="G43" s="279"/>
      <c r="I43" s="285"/>
      <c r="J43" s="279"/>
      <c r="K43" s="279"/>
      <c r="L43" s="285"/>
      <c r="M43" s="279"/>
      <c r="N43" s="279"/>
      <c r="O43" s="279"/>
      <c r="P43" s="279"/>
      <c r="Q43" s="285"/>
      <c r="R43" s="279"/>
      <c r="S43" s="286"/>
      <c r="T43" s="286"/>
      <c r="U43" s="286"/>
    </row>
    <row r="44" spans="2:21">
      <c r="B44" s="279"/>
      <c r="C44" s="287"/>
      <c r="D44" s="279"/>
      <c r="E44" s="279"/>
      <c r="F44" s="279"/>
      <c r="G44" s="279"/>
      <c r="I44" s="285"/>
      <c r="J44" s="279"/>
      <c r="K44" s="279"/>
      <c r="L44" s="285"/>
      <c r="M44" s="279"/>
      <c r="N44" s="279"/>
      <c r="O44" s="279"/>
      <c r="P44" s="279"/>
      <c r="Q44" s="285"/>
      <c r="R44" s="279"/>
      <c r="S44" s="286"/>
      <c r="T44" s="286"/>
      <c r="U44" s="286"/>
    </row>
    <row r="45" spans="2:21">
      <c r="B45" s="279"/>
      <c r="C45" s="287"/>
      <c r="D45" s="279"/>
      <c r="E45" s="279"/>
      <c r="F45" s="279"/>
      <c r="G45" s="279"/>
      <c r="I45" s="285"/>
      <c r="J45" s="279"/>
      <c r="K45" s="279"/>
      <c r="L45" s="285"/>
      <c r="M45" s="279"/>
      <c r="N45" s="279"/>
      <c r="O45" s="279"/>
      <c r="P45" s="279"/>
      <c r="Q45" s="285"/>
      <c r="R45" s="279"/>
      <c r="S45" s="286"/>
      <c r="T45" s="286"/>
      <c r="U45" s="286"/>
    </row>
    <row r="46" spans="2:21">
      <c r="B46" s="279"/>
      <c r="C46" s="287"/>
      <c r="D46" s="279"/>
      <c r="E46" s="279"/>
      <c r="F46" s="279"/>
      <c r="G46" s="279"/>
      <c r="I46" s="285"/>
      <c r="J46" s="279"/>
      <c r="K46" s="279"/>
      <c r="L46" s="285"/>
      <c r="M46" s="279"/>
      <c r="N46" s="279"/>
      <c r="O46" s="279"/>
      <c r="P46" s="279"/>
      <c r="Q46" s="285"/>
      <c r="R46" s="279"/>
      <c r="S46" s="286"/>
      <c r="T46" s="286"/>
      <c r="U46" s="286"/>
    </row>
    <row r="47" spans="2:21">
      <c r="B47" s="279"/>
      <c r="C47" s="287"/>
      <c r="D47" s="279"/>
      <c r="E47" s="279"/>
      <c r="F47" s="279"/>
      <c r="G47" s="279"/>
      <c r="I47" s="285"/>
      <c r="J47" s="279"/>
      <c r="K47" s="279"/>
      <c r="L47" s="285"/>
      <c r="M47" s="279"/>
      <c r="N47" s="279"/>
      <c r="O47" s="279"/>
      <c r="P47" s="279"/>
      <c r="Q47" s="285"/>
      <c r="R47" s="279"/>
      <c r="S47" s="286"/>
      <c r="T47" s="286"/>
      <c r="U47" s="286"/>
    </row>
    <row r="48" spans="2:21">
      <c r="B48" s="279"/>
      <c r="C48" s="287"/>
      <c r="D48" s="279"/>
      <c r="E48" s="279"/>
      <c r="F48" s="279"/>
      <c r="G48" s="279"/>
      <c r="I48" s="285"/>
      <c r="J48" s="279"/>
      <c r="K48" s="279"/>
      <c r="L48" s="285"/>
      <c r="M48" s="279"/>
      <c r="N48" s="279"/>
      <c r="O48" s="279"/>
      <c r="P48" s="279"/>
      <c r="Q48" s="285"/>
      <c r="R48" s="279"/>
      <c r="S48" s="286"/>
      <c r="T48" s="286"/>
      <c r="U48" s="286"/>
    </row>
    <row r="49" spans="2:21">
      <c r="B49" s="279"/>
      <c r="C49" s="287"/>
      <c r="D49" s="279"/>
      <c r="E49" s="279"/>
      <c r="F49" s="279"/>
      <c r="G49" s="279"/>
      <c r="I49" s="285"/>
      <c r="J49" s="279"/>
      <c r="K49" s="279"/>
      <c r="L49" s="285"/>
      <c r="M49" s="279"/>
      <c r="N49" s="279"/>
      <c r="O49" s="279"/>
      <c r="P49" s="279"/>
      <c r="Q49" s="285"/>
      <c r="R49" s="279"/>
      <c r="S49" s="286"/>
      <c r="T49" s="286"/>
      <c r="U49" s="286"/>
    </row>
    <row r="50" spans="2:21">
      <c r="B50" s="279"/>
      <c r="C50" s="287"/>
      <c r="D50" s="279"/>
      <c r="E50" s="279"/>
      <c r="F50" s="279"/>
      <c r="G50" s="279"/>
      <c r="I50" s="285"/>
      <c r="J50" s="279"/>
      <c r="K50" s="279"/>
      <c r="L50" s="285"/>
      <c r="M50" s="279"/>
      <c r="N50" s="279"/>
      <c r="O50" s="279"/>
      <c r="P50" s="279"/>
      <c r="Q50" s="285"/>
      <c r="R50" s="279"/>
      <c r="S50" s="286"/>
      <c r="T50" s="286"/>
      <c r="U50" s="286"/>
    </row>
  </sheetData>
  <mergeCells count="3">
    <mergeCell ref="B2:U2"/>
    <mergeCell ref="B17:U17"/>
    <mergeCell ref="B33:U33"/>
  </mergeCells>
  <phoneticPr fontId="30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94"/>
  <sheetViews>
    <sheetView zoomScale="90" zoomScaleNormal="90" workbookViewId="0"/>
  </sheetViews>
  <sheetFormatPr defaultColWidth="8.85546875" defaultRowHeight="18.75"/>
  <cols>
    <col min="1" max="1" width="8.85546875" style="279"/>
    <col min="2" max="2" width="6.85546875" style="279" customWidth="1"/>
    <col min="3" max="3" width="8.85546875" style="279"/>
    <col min="4" max="4" width="9.28515625" style="279" bestFit="1" customWidth="1"/>
    <col min="5" max="5" width="19.85546875" style="279" bestFit="1" customWidth="1"/>
    <col min="6" max="6" width="9.28515625" style="279" customWidth="1"/>
    <col min="7" max="8" width="7.28515625" style="279" customWidth="1"/>
    <col min="9" max="10" width="9.28515625" style="279" customWidth="1"/>
    <col min="11" max="11" width="8.28515625" style="279" customWidth="1"/>
    <col min="12" max="13" width="9.28515625" style="279" customWidth="1"/>
    <col min="14" max="14" width="9" style="279" customWidth="1"/>
    <col min="15" max="16" width="9.28515625" style="279" customWidth="1"/>
    <col min="17" max="17" width="6.7109375" style="279" customWidth="1"/>
    <col min="18" max="18" width="11.85546875" style="279" customWidth="1"/>
    <col min="19" max="19" width="13" style="279" customWidth="1"/>
    <col min="20" max="21" width="15.28515625" style="279" customWidth="1"/>
    <col min="22" max="22" width="11.85546875" style="279" customWidth="1"/>
    <col min="23" max="23" width="11.85546875" style="279" bestFit="1" customWidth="1"/>
    <col min="24" max="16384" width="8.85546875" style="279"/>
  </cols>
  <sheetData>
    <row r="2" spans="2:24">
      <c r="D2" s="463" t="s">
        <v>376</v>
      </c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</row>
    <row r="3" spans="2:24"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</row>
    <row r="4" spans="2:24">
      <c r="E4" s="279">
        <v>1</v>
      </c>
      <c r="F4" s="279">
        <v>2</v>
      </c>
      <c r="G4" s="279">
        <v>3</v>
      </c>
      <c r="H4" s="279">
        <v>4</v>
      </c>
      <c r="I4" s="279">
        <v>5</v>
      </c>
      <c r="J4" s="279">
        <v>6</v>
      </c>
      <c r="K4" s="279">
        <v>7</v>
      </c>
      <c r="L4" s="279">
        <v>8</v>
      </c>
      <c r="M4" s="279">
        <v>9</v>
      </c>
      <c r="N4" s="279">
        <v>10</v>
      </c>
      <c r="O4" s="279">
        <v>11</v>
      </c>
      <c r="P4" s="279">
        <v>12</v>
      </c>
      <c r="Q4" s="279">
        <v>13</v>
      </c>
      <c r="R4" s="279">
        <v>14</v>
      </c>
      <c r="S4" s="279">
        <v>15</v>
      </c>
      <c r="T4" s="279">
        <v>16</v>
      </c>
      <c r="U4" s="279">
        <v>17</v>
      </c>
      <c r="V4" s="279">
        <v>18</v>
      </c>
      <c r="W4" s="279">
        <v>19</v>
      </c>
    </row>
    <row r="5" spans="2:24">
      <c r="C5" s="148" t="s">
        <v>65</v>
      </c>
      <c r="D5" s="148" t="s">
        <v>6</v>
      </c>
      <c r="E5" s="148" t="s">
        <v>7</v>
      </c>
      <c r="F5" s="148" t="s">
        <v>66</v>
      </c>
      <c r="G5" s="297" t="s">
        <v>67</v>
      </c>
      <c r="H5" s="148" t="s">
        <v>68</v>
      </c>
      <c r="I5" s="298" t="s">
        <v>126</v>
      </c>
      <c r="J5" s="297" t="s">
        <v>358</v>
      </c>
      <c r="K5" s="297" t="s">
        <v>127</v>
      </c>
      <c r="L5" s="297" t="s">
        <v>82</v>
      </c>
      <c r="M5" s="297" t="s">
        <v>128</v>
      </c>
      <c r="N5" s="297" t="s">
        <v>129</v>
      </c>
      <c r="O5" s="297" t="s">
        <v>130</v>
      </c>
      <c r="P5" s="148" t="s">
        <v>83</v>
      </c>
      <c r="Q5" s="148" t="s">
        <v>1</v>
      </c>
      <c r="R5" s="148" t="s">
        <v>131</v>
      </c>
      <c r="S5" s="148" t="s">
        <v>132</v>
      </c>
      <c r="T5" s="148" t="s">
        <v>133</v>
      </c>
      <c r="U5" s="148" t="s">
        <v>134</v>
      </c>
      <c r="V5" s="148" t="s">
        <v>95</v>
      </c>
      <c r="W5" s="299" t="s">
        <v>135</v>
      </c>
    </row>
    <row r="6" spans="2:24" ht="18" customHeight="1">
      <c r="B6" s="279">
        <v>1</v>
      </c>
      <c r="C6" s="432" t="s">
        <v>0</v>
      </c>
      <c r="D6" s="275">
        <v>42</v>
      </c>
      <c r="E6" s="433" t="s">
        <v>417</v>
      </c>
      <c r="F6" s="275">
        <v>2</v>
      </c>
      <c r="G6" s="275">
        <v>1</v>
      </c>
      <c r="H6" s="275">
        <v>0</v>
      </c>
      <c r="I6" s="275">
        <v>0</v>
      </c>
      <c r="J6" s="275">
        <v>0</v>
      </c>
      <c r="K6" s="284">
        <v>2.67</v>
      </c>
      <c r="L6" s="275">
        <v>10</v>
      </c>
      <c r="M6" s="275">
        <v>5</v>
      </c>
      <c r="N6" s="284">
        <v>13.13</v>
      </c>
      <c r="O6" s="275">
        <v>4</v>
      </c>
      <c r="P6" s="275">
        <v>8</v>
      </c>
      <c r="Q6" s="275">
        <v>4</v>
      </c>
      <c r="R6" s="275">
        <v>0</v>
      </c>
      <c r="S6" s="284">
        <v>1</v>
      </c>
      <c r="T6" s="275">
        <v>1</v>
      </c>
      <c r="U6" s="263">
        <v>4.5</v>
      </c>
      <c r="V6" s="263">
        <v>0.56499999999999995</v>
      </c>
      <c r="W6" s="263">
        <v>0.44400000000000001</v>
      </c>
      <c r="X6" s="353"/>
    </row>
    <row r="7" spans="2:24" s="289" customFormat="1" ht="18" customHeight="1">
      <c r="B7" s="279">
        <v>2</v>
      </c>
      <c r="C7" s="432" t="s">
        <v>0</v>
      </c>
      <c r="D7" s="275">
        <v>5</v>
      </c>
      <c r="E7" s="433" t="s">
        <v>415</v>
      </c>
      <c r="F7" s="275">
        <v>1</v>
      </c>
      <c r="G7" s="275">
        <v>1</v>
      </c>
      <c r="H7" s="275">
        <v>0</v>
      </c>
      <c r="I7" s="275">
        <v>0</v>
      </c>
      <c r="J7" s="275">
        <v>0</v>
      </c>
      <c r="K7" s="284">
        <v>2</v>
      </c>
      <c r="L7" s="275">
        <v>6</v>
      </c>
      <c r="M7" s="275">
        <v>5</v>
      </c>
      <c r="N7" s="284">
        <v>22.5</v>
      </c>
      <c r="O7" s="275">
        <v>1</v>
      </c>
      <c r="P7" s="275">
        <v>6</v>
      </c>
      <c r="Q7" s="275">
        <v>1</v>
      </c>
      <c r="R7" s="275">
        <v>0</v>
      </c>
      <c r="S7" s="284">
        <v>1</v>
      </c>
      <c r="T7" s="275">
        <v>0</v>
      </c>
      <c r="U7" s="263">
        <v>3.5</v>
      </c>
      <c r="V7" s="263">
        <v>0.53800000000000003</v>
      </c>
      <c r="W7" s="263">
        <v>0.5</v>
      </c>
      <c r="X7" s="279"/>
    </row>
    <row r="8" spans="2:24" ht="18" customHeight="1">
      <c r="B8" s="279">
        <v>3</v>
      </c>
      <c r="C8" s="432" t="s">
        <v>0</v>
      </c>
      <c r="D8" s="275">
        <v>24</v>
      </c>
      <c r="E8" s="433" t="s">
        <v>362</v>
      </c>
      <c r="F8" s="275">
        <v>2</v>
      </c>
      <c r="G8" s="275">
        <v>0</v>
      </c>
      <c r="H8" s="275">
        <v>0</v>
      </c>
      <c r="I8" s="275">
        <v>0</v>
      </c>
      <c r="J8" s="275">
        <v>0</v>
      </c>
      <c r="K8" s="284">
        <v>6.33</v>
      </c>
      <c r="L8" s="275">
        <v>7</v>
      </c>
      <c r="M8" s="275">
        <v>5</v>
      </c>
      <c r="N8" s="284">
        <v>7.11</v>
      </c>
      <c r="O8" s="275">
        <v>11</v>
      </c>
      <c r="P8" s="275">
        <v>9</v>
      </c>
      <c r="Q8" s="275">
        <v>10</v>
      </c>
      <c r="R8" s="275">
        <v>0</v>
      </c>
      <c r="S8" s="284">
        <v>1.1000000000000001</v>
      </c>
      <c r="T8" s="275">
        <v>1</v>
      </c>
      <c r="U8" s="263">
        <v>3</v>
      </c>
      <c r="V8" s="263">
        <v>0.52600000000000002</v>
      </c>
      <c r="W8" s="263">
        <v>0.33300000000000002</v>
      </c>
      <c r="X8" s="353"/>
    </row>
    <row r="9" spans="2:24">
      <c r="B9" s="289">
        <v>4</v>
      </c>
      <c r="C9" s="432" t="s">
        <v>0</v>
      </c>
      <c r="D9" s="275">
        <v>23</v>
      </c>
      <c r="E9" s="433" t="s">
        <v>359</v>
      </c>
      <c r="F9" s="275">
        <v>3</v>
      </c>
      <c r="G9" s="275">
        <v>0</v>
      </c>
      <c r="H9" s="275">
        <v>1</v>
      </c>
      <c r="I9" s="275">
        <v>2</v>
      </c>
      <c r="J9" s="275">
        <v>0</v>
      </c>
      <c r="K9" s="284">
        <v>9</v>
      </c>
      <c r="L9" s="275">
        <v>18</v>
      </c>
      <c r="M9" s="275">
        <v>5</v>
      </c>
      <c r="N9" s="284">
        <v>4.26</v>
      </c>
      <c r="O9" s="275">
        <v>7</v>
      </c>
      <c r="P9" s="275">
        <v>20</v>
      </c>
      <c r="Q9" s="275">
        <v>3</v>
      </c>
      <c r="R9" s="275">
        <v>0</v>
      </c>
      <c r="S9" s="284">
        <v>2.33</v>
      </c>
      <c r="T9" s="275">
        <v>1</v>
      </c>
      <c r="U9" s="263">
        <v>2.556</v>
      </c>
      <c r="V9" s="263">
        <v>0.42099999999999999</v>
      </c>
      <c r="W9" s="263">
        <v>0.377</v>
      </c>
      <c r="X9" s="353"/>
    </row>
    <row r="10" spans="2:24">
      <c r="B10" s="279">
        <v>5</v>
      </c>
      <c r="C10" s="431" t="s">
        <v>1</v>
      </c>
      <c r="D10" s="276">
        <v>6</v>
      </c>
      <c r="E10" s="292" t="s">
        <v>370</v>
      </c>
      <c r="F10" s="276">
        <v>2</v>
      </c>
      <c r="G10" s="276">
        <v>1</v>
      </c>
      <c r="H10" s="276">
        <v>0</v>
      </c>
      <c r="I10" s="276">
        <v>1</v>
      </c>
      <c r="J10" s="276">
        <v>0</v>
      </c>
      <c r="K10" s="300">
        <v>4</v>
      </c>
      <c r="L10" s="276">
        <v>0</v>
      </c>
      <c r="M10" s="276">
        <v>0</v>
      </c>
      <c r="N10" s="300">
        <v>0</v>
      </c>
      <c r="O10" s="276">
        <v>10</v>
      </c>
      <c r="P10" s="276">
        <v>1</v>
      </c>
      <c r="Q10" s="276">
        <v>3</v>
      </c>
      <c r="R10" s="276">
        <v>0</v>
      </c>
      <c r="S10" s="300">
        <v>3.33</v>
      </c>
      <c r="T10" s="276">
        <v>0</v>
      </c>
      <c r="U10" s="277">
        <v>1</v>
      </c>
      <c r="V10" s="277">
        <v>0.23499999999999999</v>
      </c>
      <c r="W10" s="277">
        <v>7.0999999999999994E-2</v>
      </c>
    </row>
    <row r="11" spans="2:24">
      <c r="B11" s="279">
        <v>6</v>
      </c>
      <c r="C11" s="431" t="s">
        <v>1</v>
      </c>
      <c r="D11" s="276">
        <v>29</v>
      </c>
      <c r="E11" s="292" t="s">
        <v>398</v>
      </c>
      <c r="F11" s="276">
        <v>2</v>
      </c>
      <c r="G11" s="276">
        <v>0</v>
      </c>
      <c r="H11" s="276">
        <v>1</v>
      </c>
      <c r="I11" s="276">
        <v>0</v>
      </c>
      <c r="J11" s="276">
        <v>0</v>
      </c>
      <c r="K11" s="300">
        <v>6</v>
      </c>
      <c r="L11" s="276">
        <v>12</v>
      </c>
      <c r="M11" s="276">
        <v>3</v>
      </c>
      <c r="N11" s="300">
        <v>3.5</v>
      </c>
      <c r="O11" s="276">
        <v>14</v>
      </c>
      <c r="P11" s="276">
        <v>7</v>
      </c>
      <c r="Q11" s="276">
        <v>4</v>
      </c>
      <c r="R11" s="276">
        <v>1</v>
      </c>
      <c r="S11" s="300">
        <v>3.5</v>
      </c>
      <c r="T11" s="276">
        <v>1</v>
      </c>
      <c r="U11" s="277">
        <v>1.833</v>
      </c>
      <c r="V11" s="277">
        <v>0.316</v>
      </c>
      <c r="W11" s="277">
        <v>0.21199999999999999</v>
      </c>
      <c r="X11" s="353"/>
    </row>
    <row r="12" spans="2:24">
      <c r="B12" s="279">
        <v>7</v>
      </c>
      <c r="C12" s="431" t="s">
        <v>1</v>
      </c>
      <c r="D12" s="276">
        <v>26</v>
      </c>
      <c r="E12" s="292" t="s">
        <v>374</v>
      </c>
      <c r="F12" s="276">
        <v>2</v>
      </c>
      <c r="G12" s="276">
        <v>1</v>
      </c>
      <c r="H12" s="276">
        <v>0</v>
      </c>
      <c r="I12" s="276">
        <v>0</v>
      </c>
      <c r="J12" s="276">
        <v>0</v>
      </c>
      <c r="K12" s="300">
        <v>5</v>
      </c>
      <c r="L12" s="276">
        <v>1</v>
      </c>
      <c r="M12" s="276">
        <v>1</v>
      </c>
      <c r="N12" s="300">
        <v>1.4</v>
      </c>
      <c r="O12" s="276">
        <v>4</v>
      </c>
      <c r="P12" s="276">
        <v>4</v>
      </c>
      <c r="Q12" s="276">
        <v>1</v>
      </c>
      <c r="R12" s="276">
        <v>0</v>
      </c>
      <c r="S12" s="300">
        <v>4</v>
      </c>
      <c r="T12" s="276">
        <v>0</v>
      </c>
      <c r="U12" s="277">
        <v>1</v>
      </c>
      <c r="V12" s="277">
        <v>0.26300000000000001</v>
      </c>
      <c r="W12" s="277">
        <v>0.222</v>
      </c>
    </row>
    <row r="13" spans="2:24">
      <c r="B13" s="289">
        <v>8</v>
      </c>
      <c r="C13" s="431" t="s">
        <v>1</v>
      </c>
      <c r="D13" s="276">
        <v>35</v>
      </c>
      <c r="E13" s="292" t="s">
        <v>399</v>
      </c>
      <c r="F13" s="276">
        <v>1</v>
      </c>
      <c r="G13" s="276">
        <v>0</v>
      </c>
      <c r="H13" s="276">
        <v>0</v>
      </c>
      <c r="I13" s="276">
        <v>0</v>
      </c>
      <c r="J13" s="276">
        <v>0</v>
      </c>
      <c r="K13" s="300">
        <v>0</v>
      </c>
      <c r="L13" s="276">
        <v>2</v>
      </c>
      <c r="M13" s="276">
        <v>0</v>
      </c>
      <c r="N13" s="300">
        <v>0</v>
      </c>
      <c r="O13" s="276">
        <v>0</v>
      </c>
      <c r="P13" s="276">
        <v>0</v>
      </c>
      <c r="Q13" s="276">
        <v>2</v>
      </c>
      <c r="R13" s="276">
        <v>0</v>
      </c>
      <c r="S13" s="300">
        <v>0</v>
      </c>
      <c r="T13" s="276">
        <v>0</v>
      </c>
      <c r="U13" s="277">
        <v>0</v>
      </c>
      <c r="V13" s="277">
        <v>1</v>
      </c>
      <c r="W13" s="277">
        <v>0</v>
      </c>
    </row>
    <row r="14" spans="2:24">
      <c r="B14" s="279">
        <v>9</v>
      </c>
      <c r="C14" s="431" t="s">
        <v>1</v>
      </c>
      <c r="D14" s="276">
        <v>2</v>
      </c>
      <c r="E14" s="292" t="s">
        <v>371</v>
      </c>
      <c r="F14" s="276">
        <v>1</v>
      </c>
      <c r="G14" s="276">
        <v>0</v>
      </c>
      <c r="H14" s="276">
        <v>0</v>
      </c>
      <c r="I14" s="276">
        <v>0</v>
      </c>
      <c r="J14" s="276">
        <v>0</v>
      </c>
      <c r="K14" s="300">
        <v>1</v>
      </c>
      <c r="L14" s="276">
        <v>1</v>
      </c>
      <c r="M14" s="276">
        <v>1</v>
      </c>
      <c r="N14" s="300">
        <v>5</v>
      </c>
      <c r="O14" s="276">
        <v>2</v>
      </c>
      <c r="P14" s="276">
        <v>1</v>
      </c>
      <c r="Q14" s="276">
        <v>1</v>
      </c>
      <c r="R14" s="276">
        <v>0</v>
      </c>
      <c r="S14" s="300">
        <v>2</v>
      </c>
      <c r="T14" s="276">
        <v>0</v>
      </c>
      <c r="U14" s="277">
        <v>2</v>
      </c>
      <c r="V14" s="277">
        <v>0.4</v>
      </c>
      <c r="W14" s="277">
        <v>0.25</v>
      </c>
    </row>
    <row r="15" spans="2:24" s="222" customFormat="1">
      <c r="B15" s="279">
        <v>10</v>
      </c>
      <c r="C15" s="431" t="s">
        <v>1</v>
      </c>
      <c r="D15" s="276">
        <v>31</v>
      </c>
      <c r="E15" s="292" t="s">
        <v>375</v>
      </c>
      <c r="F15" s="276">
        <v>1</v>
      </c>
      <c r="G15" s="276">
        <v>0</v>
      </c>
      <c r="H15" s="276">
        <v>0</v>
      </c>
      <c r="I15" s="276">
        <v>0</v>
      </c>
      <c r="J15" s="276">
        <v>0</v>
      </c>
      <c r="K15" s="300">
        <v>1</v>
      </c>
      <c r="L15" s="276">
        <v>2</v>
      </c>
      <c r="M15" s="276">
        <v>1</v>
      </c>
      <c r="N15" s="300">
        <v>9</v>
      </c>
      <c r="O15" s="276">
        <v>1</v>
      </c>
      <c r="P15" s="276">
        <v>2</v>
      </c>
      <c r="Q15" s="276">
        <v>0</v>
      </c>
      <c r="R15" s="276">
        <v>0</v>
      </c>
      <c r="S15" s="300">
        <v>0</v>
      </c>
      <c r="T15" s="276">
        <v>0</v>
      </c>
      <c r="U15" s="277">
        <v>2</v>
      </c>
      <c r="V15" s="277">
        <v>0.33300000000000002</v>
      </c>
      <c r="W15" s="277">
        <v>0.33300000000000002</v>
      </c>
      <c r="X15" s="221"/>
    </row>
    <row r="16" spans="2:24">
      <c r="B16" s="279">
        <v>11</v>
      </c>
      <c r="C16" s="434" t="s">
        <v>3</v>
      </c>
      <c r="D16" s="276">
        <v>0</v>
      </c>
      <c r="E16" s="292" t="s">
        <v>408</v>
      </c>
      <c r="F16" s="276">
        <v>1</v>
      </c>
      <c r="G16" s="276">
        <v>0</v>
      </c>
      <c r="H16" s="276">
        <v>0</v>
      </c>
      <c r="I16" s="276">
        <v>0</v>
      </c>
      <c r="J16" s="276">
        <v>0</v>
      </c>
      <c r="K16" s="300">
        <v>1</v>
      </c>
      <c r="L16" s="276">
        <v>0</v>
      </c>
      <c r="M16" s="276">
        <v>0</v>
      </c>
      <c r="N16" s="300">
        <v>0</v>
      </c>
      <c r="O16" s="276">
        <v>1</v>
      </c>
      <c r="P16" s="276">
        <v>1</v>
      </c>
      <c r="Q16" s="276">
        <v>0</v>
      </c>
      <c r="R16" s="276">
        <v>0</v>
      </c>
      <c r="S16" s="300">
        <v>0</v>
      </c>
      <c r="T16" s="276">
        <v>0</v>
      </c>
      <c r="U16" s="277">
        <v>1</v>
      </c>
      <c r="V16" s="277">
        <v>0.2</v>
      </c>
      <c r="W16" s="277">
        <v>0.2</v>
      </c>
    </row>
    <row r="17" spans="2:23">
      <c r="B17" s="289">
        <v>12</v>
      </c>
      <c r="C17" s="434" t="s">
        <v>3</v>
      </c>
      <c r="D17" s="276">
        <v>13</v>
      </c>
      <c r="E17" s="292" t="s">
        <v>400</v>
      </c>
      <c r="F17" s="276">
        <v>2</v>
      </c>
      <c r="G17" s="276">
        <v>0</v>
      </c>
      <c r="H17" s="276">
        <v>0</v>
      </c>
      <c r="I17" s="276">
        <v>0</v>
      </c>
      <c r="J17" s="276">
        <v>0</v>
      </c>
      <c r="K17" s="300">
        <v>4</v>
      </c>
      <c r="L17" s="276">
        <v>12</v>
      </c>
      <c r="M17" s="276">
        <v>6</v>
      </c>
      <c r="N17" s="300">
        <v>10.5</v>
      </c>
      <c r="O17" s="276">
        <v>3</v>
      </c>
      <c r="P17" s="276">
        <v>13</v>
      </c>
      <c r="Q17" s="276">
        <v>3</v>
      </c>
      <c r="R17" s="276">
        <v>0</v>
      </c>
      <c r="S17" s="300">
        <v>1</v>
      </c>
      <c r="T17" s="276">
        <v>0</v>
      </c>
      <c r="U17" s="277">
        <v>4</v>
      </c>
      <c r="V17" s="277">
        <v>0.55200000000000005</v>
      </c>
      <c r="W17" s="277">
        <v>0.5</v>
      </c>
    </row>
    <row r="18" spans="2:23">
      <c r="B18" s="279">
        <v>13</v>
      </c>
      <c r="C18" s="434" t="s">
        <v>3</v>
      </c>
      <c r="D18" s="276">
        <v>15</v>
      </c>
      <c r="E18" s="292" t="s">
        <v>403</v>
      </c>
      <c r="F18" s="276">
        <v>1</v>
      </c>
      <c r="G18" s="276">
        <v>0</v>
      </c>
      <c r="H18" s="276">
        <v>1</v>
      </c>
      <c r="I18" s="276">
        <v>0</v>
      </c>
      <c r="J18" s="276">
        <v>0</v>
      </c>
      <c r="K18" s="300">
        <v>1</v>
      </c>
      <c r="L18" s="276">
        <v>3</v>
      </c>
      <c r="M18" s="276">
        <v>3</v>
      </c>
      <c r="N18" s="300">
        <v>15</v>
      </c>
      <c r="O18" s="276">
        <v>3</v>
      </c>
      <c r="P18" s="276">
        <v>1</v>
      </c>
      <c r="Q18" s="276">
        <v>2</v>
      </c>
      <c r="R18" s="276">
        <v>0</v>
      </c>
      <c r="S18" s="300">
        <v>1.5</v>
      </c>
      <c r="T18" s="276">
        <v>1</v>
      </c>
      <c r="U18" s="277">
        <v>3</v>
      </c>
      <c r="V18" s="277">
        <v>0.57099999999999995</v>
      </c>
      <c r="W18" s="277">
        <v>0.25</v>
      </c>
    </row>
    <row r="19" spans="2:23">
      <c r="B19" s="279">
        <v>14</v>
      </c>
      <c r="C19" s="434" t="s">
        <v>3</v>
      </c>
      <c r="D19" s="276">
        <v>3</v>
      </c>
      <c r="E19" s="292" t="s">
        <v>410</v>
      </c>
      <c r="F19" s="276">
        <v>2</v>
      </c>
      <c r="G19" s="276">
        <v>0</v>
      </c>
      <c r="H19" s="276">
        <v>0</v>
      </c>
      <c r="I19" s="276">
        <v>0</v>
      </c>
      <c r="J19" s="276">
        <v>0</v>
      </c>
      <c r="K19" s="300">
        <v>3.67</v>
      </c>
      <c r="L19" s="276">
        <v>9</v>
      </c>
      <c r="M19" s="276">
        <v>8</v>
      </c>
      <c r="N19" s="300">
        <v>15.27</v>
      </c>
      <c r="O19" s="276">
        <v>2</v>
      </c>
      <c r="P19" s="276">
        <v>11</v>
      </c>
      <c r="Q19" s="276">
        <v>3</v>
      </c>
      <c r="R19" s="276">
        <v>0</v>
      </c>
      <c r="S19" s="300">
        <v>0.67</v>
      </c>
      <c r="T19" s="276">
        <v>1</v>
      </c>
      <c r="U19" s="277">
        <v>3.8180000000000001</v>
      </c>
      <c r="V19" s="277">
        <v>0.6</v>
      </c>
      <c r="W19" s="277">
        <v>0.52400000000000002</v>
      </c>
    </row>
    <row r="20" spans="2:23">
      <c r="B20" s="279">
        <v>15</v>
      </c>
      <c r="C20" s="434" t="s">
        <v>3</v>
      </c>
      <c r="D20" s="276">
        <v>36</v>
      </c>
      <c r="E20" s="292" t="s">
        <v>409</v>
      </c>
      <c r="F20" s="276">
        <v>2</v>
      </c>
      <c r="G20" s="276">
        <v>0</v>
      </c>
      <c r="H20" s="276">
        <v>1</v>
      </c>
      <c r="I20" s="276">
        <v>0</v>
      </c>
      <c r="J20" s="276">
        <v>0</v>
      </c>
      <c r="K20" s="300">
        <v>2.33</v>
      </c>
      <c r="L20" s="276">
        <v>15</v>
      </c>
      <c r="M20" s="276">
        <v>14</v>
      </c>
      <c r="N20" s="300">
        <v>42</v>
      </c>
      <c r="O20" s="276">
        <v>3</v>
      </c>
      <c r="P20" s="276">
        <v>8</v>
      </c>
      <c r="Q20" s="276">
        <v>7</v>
      </c>
      <c r="R20" s="276">
        <v>0</v>
      </c>
      <c r="S20" s="300">
        <v>0.43</v>
      </c>
      <c r="T20" s="276">
        <v>2</v>
      </c>
      <c r="U20" s="277">
        <v>6.4290000000000003</v>
      </c>
      <c r="V20" s="277">
        <v>0.70799999999999996</v>
      </c>
      <c r="W20" s="277">
        <v>0.53300000000000003</v>
      </c>
    </row>
    <row r="21" spans="2:23">
      <c r="B21" s="289">
        <v>16</v>
      </c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</row>
    <row r="22" spans="2:23">
      <c r="B22" s="279">
        <v>17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</row>
    <row r="23" spans="2:23">
      <c r="B23" s="279">
        <v>18</v>
      </c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</row>
    <row r="24" spans="2:23">
      <c r="B24" s="279">
        <v>19</v>
      </c>
      <c r="C24" s="276"/>
      <c r="D24" s="276"/>
      <c r="E24" s="292"/>
      <c r="F24" s="276"/>
      <c r="G24" s="276"/>
      <c r="H24" s="276"/>
      <c r="I24" s="276"/>
      <c r="J24" s="276"/>
      <c r="K24" s="300"/>
      <c r="L24" s="276"/>
      <c r="M24" s="276"/>
      <c r="N24" s="300"/>
      <c r="O24" s="276"/>
      <c r="P24" s="276"/>
      <c r="Q24" s="276"/>
      <c r="R24" s="276"/>
      <c r="S24" s="300"/>
      <c r="T24" s="276"/>
      <c r="U24" s="277"/>
      <c r="V24" s="277"/>
      <c r="W24" s="277"/>
    </row>
    <row r="25" spans="2:23">
      <c r="B25" s="289">
        <v>20</v>
      </c>
      <c r="C25" s="276"/>
      <c r="D25" s="276"/>
      <c r="E25" s="292"/>
      <c r="F25" s="276"/>
      <c r="G25" s="276"/>
      <c r="H25" s="276"/>
      <c r="I25" s="276"/>
      <c r="J25" s="276"/>
      <c r="K25" s="300"/>
      <c r="L25" s="276"/>
      <c r="M25" s="276"/>
      <c r="N25" s="300"/>
      <c r="O25" s="276"/>
      <c r="P25" s="276"/>
      <c r="Q25" s="276"/>
      <c r="R25" s="276"/>
      <c r="S25" s="300"/>
      <c r="T25" s="276"/>
      <c r="U25" s="277"/>
      <c r="V25" s="277"/>
      <c r="W25" s="277"/>
    </row>
    <row r="26" spans="2:23">
      <c r="B26" s="279">
        <v>21</v>
      </c>
      <c r="C26" s="276"/>
      <c r="D26" s="276"/>
      <c r="E26" s="292"/>
      <c r="F26" s="276"/>
      <c r="G26" s="276"/>
      <c r="H26" s="276"/>
      <c r="I26" s="276"/>
      <c r="J26" s="276"/>
      <c r="K26" s="300"/>
      <c r="L26" s="276"/>
      <c r="M26" s="276"/>
      <c r="N26" s="300"/>
      <c r="O26" s="276"/>
      <c r="P26" s="276"/>
      <c r="Q26" s="276"/>
      <c r="R26" s="276"/>
      <c r="S26" s="300"/>
      <c r="T26" s="276"/>
      <c r="U26" s="277"/>
      <c r="V26" s="277"/>
      <c r="W26" s="277"/>
    </row>
    <row r="27" spans="2:23">
      <c r="B27" s="279">
        <v>22</v>
      </c>
      <c r="C27" s="276"/>
      <c r="D27" s="276"/>
      <c r="E27" s="292"/>
      <c r="F27" s="276"/>
      <c r="G27" s="276"/>
      <c r="H27" s="276"/>
      <c r="I27" s="276"/>
      <c r="J27" s="276"/>
      <c r="K27" s="300"/>
      <c r="L27" s="276"/>
      <c r="M27" s="276"/>
      <c r="N27" s="300"/>
      <c r="O27" s="276"/>
      <c r="P27" s="276"/>
      <c r="Q27" s="276"/>
      <c r="R27" s="276"/>
      <c r="S27" s="300"/>
      <c r="T27" s="276"/>
      <c r="U27" s="277"/>
      <c r="V27" s="277"/>
      <c r="W27" s="277"/>
    </row>
    <row r="28" spans="2:23">
      <c r="B28" s="279">
        <v>23</v>
      </c>
      <c r="C28" s="276"/>
      <c r="D28" s="276"/>
      <c r="E28" s="292"/>
      <c r="F28" s="276"/>
      <c r="G28" s="276"/>
      <c r="H28" s="276"/>
      <c r="I28" s="276"/>
      <c r="J28" s="276"/>
      <c r="K28" s="300"/>
      <c r="L28" s="276"/>
      <c r="M28" s="276"/>
      <c r="N28" s="300"/>
      <c r="O28" s="276"/>
      <c r="P28" s="276"/>
      <c r="Q28" s="276"/>
      <c r="R28" s="276"/>
      <c r="S28" s="300"/>
      <c r="T28" s="276"/>
      <c r="U28" s="277"/>
      <c r="V28" s="277"/>
      <c r="W28" s="277"/>
    </row>
    <row r="29" spans="2:23">
      <c r="B29" s="289">
        <v>24</v>
      </c>
      <c r="C29" s="276"/>
      <c r="D29" s="276"/>
      <c r="E29" s="292"/>
      <c r="F29" s="276"/>
      <c r="G29" s="276"/>
      <c r="H29" s="276"/>
      <c r="I29" s="276"/>
      <c r="J29" s="276"/>
      <c r="K29" s="300"/>
      <c r="L29" s="276"/>
      <c r="M29" s="276"/>
      <c r="N29" s="300"/>
      <c r="O29" s="276"/>
      <c r="P29" s="276"/>
      <c r="Q29" s="276"/>
      <c r="R29" s="276"/>
      <c r="S29" s="300"/>
      <c r="T29" s="276"/>
      <c r="U29" s="277"/>
      <c r="V29" s="277"/>
      <c r="W29" s="277"/>
    </row>
    <row r="30" spans="2:23">
      <c r="B30" s="279">
        <v>25</v>
      </c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</row>
    <row r="31" spans="2:23">
      <c r="B31" s="279">
        <v>26</v>
      </c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</row>
    <row r="32" spans="2:23">
      <c r="B32" s="279">
        <v>27</v>
      </c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</row>
    <row r="33" spans="2:23">
      <c r="B33" s="289">
        <v>28</v>
      </c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</row>
    <row r="34" spans="2:23">
      <c r="B34" s="279">
        <v>29</v>
      </c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</row>
    <row r="35" spans="2:23">
      <c r="B35" s="279">
        <v>30</v>
      </c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</row>
    <row r="36" spans="2:23">
      <c r="B36" s="279">
        <v>31</v>
      </c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</row>
    <row r="37" spans="2:23">
      <c r="B37" s="289">
        <v>32</v>
      </c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</row>
    <row r="38" spans="2:23">
      <c r="B38" s="279">
        <v>33</v>
      </c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</row>
    <row r="39" spans="2:23">
      <c r="B39" s="279">
        <v>34</v>
      </c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</row>
    <row r="40" spans="2:23">
      <c r="B40" s="279">
        <v>35</v>
      </c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</row>
    <row r="41" spans="2:23">
      <c r="B41" s="289">
        <v>36</v>
      </c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</row>
    <row r="42" spans="2:23">
      <c r="B42" s="279">
        <v>37</v>
      </c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</row>
    <row r="43" spans="2:23">
      <c r="B43" s="279">
        <v>38</v>
      </c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</row>
    <row r="44" spans="2:23">
      <c r="B44" s="279">
        <v>39</v>
      </c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</row>
    <row r="45" spans="2:23">
      <c r="B45" s="289">
        <v>40</v>
      </c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</row>
    <row r="46" spans="2:23">
      <c r="B46" s="279">
        <v>41</v>
      </c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</row>
    <row r="47" spans="2:23">
      <c r="B47" s="279">
        <v>42</v>
      </c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</row>
    <row r="48" spans="2:23">
      <c r="B48" s="279">
        <v>43</v>
      </c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</row>
    <row r="49" spans="2:23">
      <c r="B49" s="289">
        <v>44</v>
      </c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</row>
    <row r="50" spans="2:23">
      <c r="B50" s="279">
        <v>45</v>
      </c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</row>
    <row r="51" spans="2:23">
      <c r="B51" s="279">
        <v>46</v>
      </c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</row>
    <row r="52" spans="2:23">
      <c r="B52" s="279">
        <v>47</v>
      </c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</row>
    <row r="53" spans="2:23">
      <c r="B53" s="289">
        <v>48</v>
      </c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</row>
    <row r="54" spans="2:23">
      <c r="B54" s="279">
        <v>49</v>
      </c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</row>
    <row r="55" spans="2:23">
      <c r="B55" s="279">
        <v>50</v>
      </c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</row>
    <row r="56" spans="2:23">
      <c r="B56" s="279">
        <v>51</v>
      </c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</row>
    <row r="57" spans="2:23">
      <c r="B57" s="289">
        <v>52</v>
      </c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</row>
    <row r="58" spans="2:23">
      <c r="B58" s="279">
        <v>53</v>
      </c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</row>
    <row r="59" spans="2:23">
      <c r="B59" s="279">
        <v>54</v>
      </c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</row>
    <row r="60" spans="2:23">
      <c r="B60" s="279">
        <v>55</v>
      </c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</row>
    <row r="61" spans="2:23">
      <c r="B61" s="289">
        <v>56</v>
      </c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</row>
    <row r="62" spans="2:23">
      <c r="B62" s="279">
        <v>57</v>
      </c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</row>
    <row r="63" spans="2:23">
      <c r="B63" s="279">
        <v>58</v>
      </c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</row>
    <row r="64" spans="2:23">
      <c r="B64" s="279">
        <v>59</v>
      </c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</row>
    <row r="65" spans="2:23">
      <c r="B65" s="289">
        <v>60</v>
      </c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</row>
    <row r="66" spans="2:23">
      <c r="B66" s="279">
        <v>61</v>
      </c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</row>
    <row r="67" spans="2:23">
      <c r="B67" s="279">
        <v>62</v>
      </c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</row>
    <row r="68" spans="2:23">
      <c r="B68" s="279">
        <v>63</v>
      </c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</row>
    <row r="69" spans="2:23">
      <c r="B69" s="289">
        <v>64</v>
      </c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</row>
    <row r="70" spans="2:23">
      <c r="B70" s="279">
        <v>65</v>
      </c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</row>
    <row r="71" spans="2:23">
      <c r="B71" s="279">
        <v>66</v>
      </c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  <c r="V71" s="276"/>
      <c r="W71" s="276"/>
    </row>
    <row r="72" spans="2:23">
      <c r="B72" s="279">
        <v>67</v>
      </c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</row>
    <row r="73" spans="2:23">
      <c r="B73" s="289">
        <v>68</v>
      </c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</row>
    <row r="74" spans="2:23">
      <c r="B74" s="279">
        <v>69</v>
      </c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</row>
    <row r="75" spans="2:23">
      <c r="B75" s="279">
        <v>70</v>
      </c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</row>
    <row r="76" spans="2:23">
      <c r="B76" s="279">
        <v>71</v>
      </c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</row>
    <row r="77" spans="2:23">
      <c r="B77" s="289">
        <v>72</v>
      </c>
      <c r="C77" s="276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</row>
    <row r="78" spans="2:23">
      <c r="B78" s="279">
        <v>73</v>
      </c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</row>
    <row r="79" spans="2:23">
      <c r="B79" s="279">
        <v>74</v>
      </c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</row>
    <row r="80" spans="2:23">
      <c r="B80" s="279">
        <v>75</v>
      </c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</row>
    <row r="81" spans="2:24">
      <c r="B81" s="289">
        <v>76</v>
      </c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</row>
    <row r="82" spans="2:24">
      <c r="B82" s="279">
        <v>77</v>
      </c>
      <c r="C82" s="276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</row>
    <row r="83" spans="2:24">
      <c r="B83" s="279">
        <v>78</v>
      </c>
      <c r="C83" s="276"/>
      <c r="D83" s="276"/>
      <c r="E83" s="276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</row>
    <row r="84" spans="2:24">
      <c r="B84" s="279">
        <v>79</v>
      </c>
      <c r="C84" s="276"/>
      <c r="D84" s="276"/>
      <c r="E84" s="276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6"/>
      <c r="V84" s="276"/>
      <c r="W84" s="276"/>
    </row>
    <row r="85" spans="2:24">
      <c r="B85" s="289">
        <v>80</v>
      </c>
      <c r="C85" s="276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</row>
    <row r="86" spans="2:24">
      <c r="C86" s="353"/>
      <c r="D86" s="353"/>
      <c r="E86" s="353"/>
      <c r="F86" s="353"/>
      <c r="G86" s="353"/>
      <c r="H86" s="353"/>
      <c r="I86" s="353"/>
      <c r="J86" s="353"/>
      <c r="K86" s="353"/>
      <c r="L86" s="353"/>
      <c r="M86" s="353"/>
      <c r="N86" s="353"/>
      <c r="O86" s="353"/>
      <c r="P86" s="353"/>
      <c r="Q86" s="353"/>
      <c r="R86" s="353"/>
      <c r="S86" s="353"/>
      <c r="T86" s="353"/>
      <c r="U86" s="353"/>
      <c r="V86" s="353"/>
      <c r="W86" s="353"/>
      <c r="X86" s="353"/>
    </row>
    <row r="87" spans="2:24">
      <c r="C87" s="353"/>
      <c r="D87" s="353"/>
      <c r="E87" s="353"/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/>
      <c r="Q87" s="353"/>
      <c r="R87" s="353"/>
      <c r="S87" s="353"/>
      <c r="T87" s="353"/>
      <c r="U87" s="353"/>
      <c r="V87" s="353"/>
      <c r="W87" s="353"/>
      <c r="X87" s="353"/>
    </row>
    <row r="88" spans="2:24">
      <c r="C88" s="353"/>
      <c r="D88" s="354"/>
      <c r="E88" s="354"/>
      <c r="F88" s="354"/>
      <c r="G88" s="354"/>
      <c r="H88" s="354"/>
      <c r="I88" s="354"/>
      <c r="J88" s="354"/>
      <c r="K88" s="354"/>
      <c r="L88" s="354"/>
      <c r="M88" s="354"/>
      <c r="N88" s="354"/>
      <c r="O88" s="354"/>
      <c r="P88" s="354"/>
      <c r="Q88" s="354"/>
      <c r="R88" s="354"/>
      <c r="S88" s="354"/>
      <c r="T88" s="354"/>
      <c r="U88" s="354"/>
      <c r="V88" s="354"/>
      <c r="W88" s="354"/>
      <c r="X88" s="353"/>
    </row>
    <row r="89" spans="2:24">
      <c r="C89" s="353"/>
      <c r="D89" s="355"/>
      <c r="E89" s="356"/>
      <c r="F89" s="355"/>
      <c r="G89" s="355"/>
      <c r="H89" s="355"/>
      <c r="I89" s="355"/>
      <c r="J89" s="355"/>
      <c r="K89" s="357"/>
      <c r="L89" s="355"/>
      <c r="M89" s="355"/>
      <c r="N89" s="357"/>
      <c r="O89" s="355"/>
      <c r="P89" s="355"/>
      <c r="Q89" s="355"/>
      <c r="R89" s="355"/>
      <c r="S89" s="357"/>
      <c r="T89" s="355"/>
      <c r="U89" s="358"/>
      <c r="V89" s="358"/>
      <c r="W89" s="358"/>
      <c r="X89" s="353"/>
    </row>
    <row r="90" spans="2:24">
      <c r="C90" s="353"/>
      <c r="D90" s="355"/>
      <c r="E90" s="356"/>
      <c r="F90" s="355"/>
      <c r="G90" s="355"/>
      <c r="H90" s="355"/>
      <c r="I90" s="355"/>
      <c r="J90" s="355"/>
      <c r="K90" s="357"/>
      <c r="L90" s="355"/>
      <c r="M90" s="355"/>
      <c r="N90" s="357"/>
      <c r="O90" s="355"/>
      <c r="P90" s="355"/>
      <c r="Q90" s="355"/>
      <c r="R90" s="355"/>
      <c r="S90" s="357"/>
      <c r="T90" s="355"/>
      <c r="U90" s="358"/>
      <c r="V90" s="358"/>
      <c r="W90" s="358"/>
      <c r="X90" s="353"/>
    </row>
    <row r="91" spans="2:24">
      <c r="C91" s="353"/>
      <c r="D91" s="355"/>
      <c r="E91" s="356"/>
      <c r="F91" s="355"/>
      <c r="G91" s="355"/>
      <c r="H91" s="355"/>
      <c r="I91" s="355"/>
      <c r="J91" s="355"/>
      <c r="K91" s="357"/>
      <c r="L91" s="355"/>
      <c r="M91" s="355"/>
      <c r="N91" s="357"/>
      <c r="O91" s="355"/>
      <c r="P91" s="355"/>
      <c r="Q91" s="355"/>
      <c r="R91" s="355"/>
      <c r="S91" s="357"/>
      <c r="T91" s="355"/>
      <c r="U91" s="358"/>
      <c r="V91" s="358"/>
      <c r="W91" s="358"/>
      <c r="X91" s="353"/>
    </row>
    <row r="92" spans="2:24">
      <c r="C92" s="353"/>
      <c r="D92" s="359"/>
      <c r="E92" s="359"/>
      <c r="F92" s="359"/>
      <c r="G92" s="359"/>
      <c r="H92" s="359"/>
      <c r="I92" s="359"/>
      <c r="J92" s="359"/>
      <c r="K92" s="360"/>
      <c r="L92" s="359"/>
      <c r="M92" s="359"/>
      <c r="N92" s="360"/>
      <c r="O92" s="359"/>
      <c r="P92" s="359"/>
      <c r="Q92" s="359"/>
      <c r="R92" s="359"/>
      <c r="S92" s="360"/>
      <c r="T92" s="359"/>
      <c r="U92" s="361"/>
      <c r="V92" s="361"/>
      <c r="W92" s="361"/>
      <c r="X92" s="353"/>
    </row>
    <row r="93" spans="2:24">
      <c r="C93" s="353"/>
      <c r="D93" s="353"/>
      <c r="E93" s="353"/>
      <c r="F93" s="353"/>
      <c r="G93" s="353"/>
      <c r="H93" s="353"/>
      <c r="I93" s="353"/>
      <c r="J93" s="353"/>
      <c r="K93" s="353"/>
      <c r="L93" s="353"/>
      <c r="M93" s="353"/>
      <c r="N93" s="353"/>
      <c r="O93" s="353"/>
      <c r="P93" s="353"/>
      <c r="Q93" s="353"/>
      <c r="R93" s="353"/>
      <c r="S93" s="353"/>
      <c r="T93" s="353"/>
      <c r="U93" s="353"/>
      <c r="V93" s="353"/>
      <c r="W93" s="353"/>
      <c r="X93" s="353"/>
    </row>
    <row r="94" spans="2:24">
      <c r="C94" s="353"/>
      <c r="D94" s="353"/>
      <c r="E94" s="353"/>
      <c r="F94" s="353"/>
      <c r="G94" s="353"/>
      <c r="H94" s="353"/>
      <c r="I94" s="353"/>
      <c r="J94" s="353"/>
      <c r="K94" s="353"/>
      <c r="L94" s="353"/>
      <c r="M94" s="353"/>
      <c r="N94" s="353"/>
      <c r="O94" s="353"/>
      <c r="P94" s="353"/>
      <c r="Q94" s="353"/>
      <c r="R94" s="353"/>
      <c r="S94" s="353"/>
      <c r="T94" s="353"/>
      <c r="U94" s="353"/>
      <c r="V94" s="353"/>
      <c r="W94" s="353"/>
      <c r="X94" s="353"/>
    </row>
  </sheetData>
  <mergeCells count="1">
    <mergeCell ref="D2:W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S51"/>
  <sheetViews>
    <sheetView showGridLines="0" zoomScale="80" zoomScaleNormal="80" workbookViewId="0"/>
  </sheetViews>
  <sheetFormatPr defaultRowHeight="21"/>
  <cols>
    <col min="1" max="1" width="1.7109375"/>
    <col min="2" max="2" width="10.5703125" style="1"/>
    <col min="3" max="3" width="7.7109375" style="1"/>
    <col min="4" max="4" width="5.7109375" style="1"/>
    <col min="5" max="5" width="23.7109375" style="1"/>
    <col min="6" max="6" width="7" style="1" bestFit="1" customWidth="1"/>
    <col min="7" max="7" width="10.7109375" style="1"/>
    <col min="8" max="8" width="1.7109375" style="1" customWidth="1"/>
    <col min="9" max="9" width="5.5703125" style="154" hidden="1" customWidth="1"/>
    <col min="10" max="10" width="5.28515625" style="154" customWidth="1"/>
    <col min="11" max="11" width="11.5703125" style="1"/>
    <col min="12" max="12" width="7.7109375" style="1"/>
    <col min="13" max="13" width="5.7109375" style="1"/>
    <col min="14" max="14" width="23.7109375" style="1"/>
    <col min="15" max="15" width="5.7109375"/>
    <col min="16" max="16" width="11.7109375" customWidth="1"/>
    <col min="17" max="17" width="1" customWidth="1"/>
    <col min="18" max="18" width="6.140625" hidden="1" customWidth="1"/>
    <col min="20" max="1025" width="8.5703125"/>
  </cols>
  <sheetData>
    <row r="1" spans="2:19" ht="42" customHeight="1">
      <c r="B1" s="468" t="s">
        <v>377</v>
      </c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120"/>
      <c r="R1" s="120"/>
      <c r="S1" s="120"/>
    </row>
    <row r="2" spans="2:19" ht="24" customHeight="1">
      <c r="B2" s="470" t="str">
        <f>"규정 이닝 : "
&amp;Standing!Q16*1&amp;" IP "
&amp;"(Minimum)"
&amp;" (Game "
&amp;Standing!Q16&amp;" x 1 "&amp;"IP)"</f>
        <v>규정 이닝 : 3 IP (Minimum) (Game 3 x 1 IP)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</row>
    <row r="3" spans="2:19" ht="20.25" customHeight="1">
      <c r="B3" s="155" t="s">
        <v>142</v>
      </c>
      <c r="C3" s="156" t="s">
        <v>121</v>
      </c>
      <c r="D3" s="156" t="s">
        <v>6</v>
      </c>
      <c r="E3" s="156" t="s">
        <v>122</v>
      </c>
      <c r="F3" s="156" t="s">
        <v>66</v>
      </c>
      <c r="G3" s="157" t="s">
        <v>129</v>
      </c>
      <c r="H3" s="119"/>
      <c r="I3" s="119"/>
      <c r="J3" s="119"/>
      <c r="K3" s="155" t="s">
        <v>151</v>
      </c>
      <c r="L3" s="156" t="s">
        <v>121</v>
      </c>
      <c r="M3" s="158" t="s">
        <v>6</v>
      </c>
      <c r="N3" s="156" t="s">
        <v>122</v>
      </c>
      <c r="O3" s="156" t="s">
        <v>66</v>
      </c>
      <c r="P3" s="157" t="s">
        <v>134</v>
      </c>
      <c r="Q3" s="144"/>
      <c r="R3" s="159"/>
    </row>
    <row r="4" spans="2:19" ht="20.25" customHeight="1">
      <c r="B4" s="281">
        <v>1</v>
      </c>
      <c r="C4" s="431" t="s">
        <v>1</v>
      </c>
      <c r="D4" s="276">
        <v>6</v>
      </c>
      <c r="E4" s="292" t="s">
        <v>370</v>
      </c>
      <c r="F4" s="313">
        <f>VLOOKUP($E4,'Combine Pitching Stat'!$E$6:$W$104,2,0)</f>
        <v>2</v>
      </c>
      <c r="G4" s="263">
        <f>VLOOKUP($E4,'Combine Pitching Stat'!$E$6:$W$104,10,0)</f>
        <v>0</v>
      </c>
      <c r="H4" s="119">
        <v>0</v>
      </c>
      <c r="I4" s="386" t="s">
        <v>152</v>
      </c>
      <c r="J4" s="119"/>
      <c r="K4" s="281">
        <v>1</v>
      </c>
      <c r="L4" s="301" t="s">
        <v>1</v>
      </c>
      <c r="M4" s="362">
        <v>26</v>
      </c>
      <c r="N4" s="292" t="s">
        <v>374</v>
      </c>
      <c r="O4" s="275">
        <f>VLOOKUP($N4,'Combine Pitching Stat'!$E$6:$W$104,2,0)</f>
        <v>2</v>
      </c>
      <c r="P4" s="263">
        <f>VLOOKUP($N4,'Combine Pitching Stat'!$E$6:$W$104,17,0)</f>
        <v>1</v>
      </c>
      <c r="Q4" s="144"/>
      <c r="R4" s="386" t="s">
        <v>152</v>
      </c>
    </row>
    <row r="5" spans="2:19" ht="20.25" customHeight="1">
      <c r="B5" s="280">
        <v>2</v>
      </c>
      <c r="C5" s="431" t="s">
        <v>1</v>
      </c>
      <c r="D5" s="276">
        <v>26</v>
      </c>
      <c r="E5" s="292" t="s">
        <v>374</v>
      </c>
      <c r="F5" s="313">
        <f>VLOOKUP($E5,'Combine Pitching Stat'!$E$6:$W$104,2,0)</f>
        <v>2</v>
      </c>
      <c r="G5" s="263">
        <f>VLOOKUP($E5,'Combine Pitching Stat'!$E$6:$W$104,10,0)</f>
        <v>1.4</v>
      </c>
      <c r="H5" s="119">
        <v>0</v>
      </c>
      <c r="I5" s="386"/>
      <c r="J5" s="119"/>
      <c r="K5" s="280">
        <v>2</v>
      </c>
      <c r="L5" s="301" t="s">
        <v>1</v>
      </c>
      <c r="M5" s="362">
        <v>6</v>
      </c>
      <c r="N5" s="292" t="s">
        <v>370</v>
      </c>
      <c r="O5" s="275">
        <f>VLOOKUP($N5,'Combine Pitching Stat'!$E$6:$W$104,2,0)</f>
        <v>2</v>
      </c>
      <c r="P5" s="263">
        <f>VLOOKUP($N5,'Combine Pitching Stat'!$E$6:$W$104,17,0)</f>
        <v>1</v>
      </c>
      <c r="Q5" s="144"/>
      <c r="R5" s="386"/>
    </row>
    <row r="6" spans="2:19" ht="20.25" customHeight="1">
      <c r="B6" s="280">
        <v>3</v>
      </c>
      <c r="C6" s="431" t="s">
        <v>1</v>
      </c>
      <c r="D6" s="276">
        <v>29</v>
      </c>
      <c r="E6" s="292" t="s">
        <v>398</v>
      </c>
      <c r="F6" s="313">
        <f>VLOOKUP($E6,'Combine Pitching Stat'!$E$6:$W$104,2,0)</f>
        <v>2</v>
      </c>
      <c r="G6" s="263">
        <f>VLOOKUP($E6,'Combine Pitching Stat'!$E$6:$W$104,10,0)</f>
        <v>3.5</v>
      </c>
      <c r="H6" s="119">
        <v>0</v>
      </c>
      <c r="I6" s="386"/>
      <c r="J6" s="119"/>
      <c r="K6" s="280">
        <v>3</v>
      </c>
      <c r="L6" s="301" t="s">
        <v>1</v>
      </c>
      <c r="M6" s="362">
        <v>29</v>
      </c>
      <c r="N6" s="292" t="s">
        <v>398</v>
      </c>
      <c r="O6" s="275">
        <f>VLOOKUP($N6,'Combine Pitching Stat'!$E$6:$W$104,2,0)</f>
        <v>2</v>
      </c>
      <c r="P6" s="263">
        <f>VLOOKUP($N6,'Combine Pitching Stat'!$E$6:$W$104,17,0)</f>
        <v>1.833</v>
      </c>
      <c r="Q6" s="144"/>
      <c r="R6" s="386"/>
    </row>
    <row r="7" spans="2:19" ht="20.25" customHeight="1">
      <c r="B7" s="280">
        <v>4</v>
      </c>
      <c r="C7" s="432" t="s">
        <v>0</v>
      </c>
      <c r="D7" s="275">
        <v>23</v>
      </c>
      <c r="E7" s="433" t="s">
        <v>359</v>
      </c>
      <c r="F7" s="313">
        <f>VLOOKUP($E7,'Combine Pitching Stat'!$E$6:$W$104,2,0)</f>
        <v>3</v>
      </c>
      <c r="G7" s="263">
        <f>VLOOKUP($E7,'Combine Pitching Stat'!$E$6:$W$104,10,0)</f>
        <v>4.26</v>
      </c>
      <c r="H7" s="119">
        <v>1</v>
      </c>
      <c r="I7" s="386"/>
      <c r="J7" s="119"/>
      <c r="K7" s="280">
        <v>4</v>
      </c>
      <c r="L7" s="276" t="s">
        <v>0</v>
      </c>
      <c r="M7" s="276">
        <v>23</v>
      </c>
      <c r="N7" s="363" t="s">
        <v>359</v>
      </c>
      <c r="O7" s="275">
        <f>VLOOKUP($N7,'Combine Pitching Stat'!$E$6:$W$104,2,0)</f>
        <v>3</v>
      </c>
      <c r="P7" s="263">
        <f>VLOOKUP($N7,'Combine Pitching Stat'!$E$6:$W$104,17,0)</f>
        <v>2.556</v>
      </c>
      <c r="Q7" s="144"/>
      <c r="R7" s="386"/>
    </row>
    <row r="8" spans="2:19" ht="20.25" customHeight="1">
      <c r="B8" s="281">
        <v>5</v>
      </c>
      <c r="C8" s="432" t="s">
        <v>0</v>
      </c>
      <c r="D8" s="275">
        <v>24</v>
      </c>
      <c r="E8" s="433" t="s">
        <v>362</v>
      </c>
      <c r="F8" s="313">
        <f>VLOOKUP($E8,'Combine Pitching Stat'!$E$6:$W$104,2,0)</f>
        <v>2</v>
      </c>
      <c r="G8" s="263">
        <f>VLOOKUP($E8,'Combine Pitching Stat'!$E$6:$W$104,10,0)</f>
        <v>7.11</v>
      </c>
      <c r="H8" s="119"/>
      <c r="I8" s="386"/>
      <c r="J8" s="119"/>
      <c r="K8" s="281">
        <v>5</v>
      </c>
      <c r="L8" s="276" t="s">
        <v>0</v>
      </c>
      <c r="M8" s="276">
        <v>24</v>
      </c>
      <c r="N8" s="363" t="s">
        <v>362</v>
      </c>
      <c r="O8" s="275">
        <f>VLOOKUP($N8,'Combine Pitching Stat'!$E$6:$W$104,2,0)</f>
        <v>2</v>
      </c>
      <c r="P8" s="263">
        <f>VLOOKUP($N8,'Combine Pitching Stat'!$E$6:$W$104,17,0)</f>
        <v>3</v>
      </c>
      <c r="Q8" s="144"/>
      <c r="R8" s="386"/>
    </row>
    <row r="9" spans="2:19" ht="20.25" hidden="1" customHeight="1">
      <c r="B9" s="280">
        <v>6</v>
      </c>
      <c r="C9" s="241"/>
      <c r="D9" s="301" t="e">
        <f>INDEX('Combine Pitching Stat'!$D$6:$D$85,MATCH($E9,'Combine Pitching Stat'!$E$6:$E$85,0))</f>
        <v>#N/A</v>
      </c>
      <c r="E9" s="262"/>
      <c r="F9" s="262"/>
      <c r="G9" s="264"/>
      <c r="H9" s="119"/>
      <c r="I9" s="386"/>
      <c r="J9" s="119"/>
      <c r="K9" s="280">
        <v>6</v>
      </c>
      <c r="L9" s="241"/>
      <c r="M9" s="262"/>
      <c r="N9" s="262"/>
      <c r="O9" s="275" t="e">
        <f>VLOOKUP($N9,'Combine Pitching Stat'!$E$6:$W$104,2,0)</f>
        <v>#N/A</v>
      </c>
      <c r="P9" s="263" t="e">
        <f>VLOOKUP($N9,'Combine Pitching Stat'!$E$6:$W$104,17,0)</f>
        <v>#N/A</v>
      </c>
      <c r="Q9" s="144"/>
      <c r="R9" s="386"/>
    </row>
    <row r="10" spans="2:19" ht="20.25" hidden="1" customHeight="1">
      <c r="B10" s="280">
        <v>7</v>
      </c>
      <c r="C10" s="238"/>
      <c r="D10" s="301" t="e">
        <f>INDEX('Combine Pitching Stat'!$D$6:$D$85,MATCH($E10,'Combine Pitching Stat'!$E$6:$E$85,0))</f>
        <v>#N/A</v>
      </c>
      <c r="E10" s="227"/>
      <c r="F10" s="227"/>
      <c r="G10" s="230"/>
      <c r="H10" s="119"/>
      <c r="I10" s="386"/>
      <c r="J10" s="119"/>
      <c r="K10" s="280">
        <v>7</v>
      </c>
      <c r="L10" s="238"/>
      <c r="M10" s="262"/>
      <c r="N10" s="262"/>
      <c r="O10" s="275" t="e">
        <f>VLOOKUP($N10,'Combine Pitching Stat'!$E$6:$W$104,2,0)</f>
        <v>#N/A</v>
      </c>
      <c r="P10" s="263" t="e">
        <f>VLOOKUP($N10,'Combine Pitching Stat'!$E$6:$W$104,17,0)</f>
        <v>#N/A</v>
      </c>
      <c r="Q10" s="144"/>
      <c r="R10" s="386" t="s">
        <v>124</v>
      </c>
    </row>
    <row r="11" spans="2:19" ht="20.25" customHeight="1">
      <c r="B11" s="472"/>
      <c r="C11" s="472"/>
      <c r="D11" s="472"/>
      <c r="E11" s="472"/>
      <c r="F11" s="472"/>
      <c r="G11" s="472"/>
      <c r="H11" s="119"/>
      <c r="I11" s="387"/>
      <c r="J11" s="119"/>
      <c r="K11" s="473"/>
      <c r="L11" s="473"/>
      <c r="M11" s="473"/>
      <c r="N11" s="473"/>
      <c r="O11" s="473"/>
      <c r="P11" s="473"/>
      <c r="Q11" s="2"/>
      <c r="R11" s="392"/>
    </row>
    <row r="12" spans="2:19" ht="3" customHeight="1">
      <c r="B12" s="137"/>
      <c r="C12" s="144"/>
      <c r="D12" s="144"/>
      <c r="E12" s="144"/>
      <c r="F12" s="144"/>
      <c r="G12" s="160"/>
      <c r="H12" s="144"/>
      <c r="I12" s="386"/>
      <c r="J12" s="144"/>
      <c r="K12" s="144"/>
      <c r="L12" s="161"/>
      <c r="M12" s="144"/>
      <c r="N12" s="130"/>
      <c r="O12" s="2"/>
      <c r="P12" s="2"/>
      <c r="Q12" s="2"/>
      <c r="R12" s="392"/>
    </row>
    <row r="13" spans="2:19" ht="20.25" customHeight="1">
      <c r="B13" s="155" t="s">
        <v>153</v>
      </c>
      <c r="C13" s="156" t="s">
        <v>121</v>
      </c>
      <c r="D13" s="158" t="s">
        <v>6</v>
      </c>
      <c r="E13" s="156" t="s">
        <v>122</v>
      </c>
      <c r="F13" s="156" t="s">
        <v>66</v>
      </c>
      <c r="G13" s="157" t="s">
        <v>67</v>
      </c>
      <c r="H13" s="162"/>
      <c r="I13" s="388"/>
      <c r="J13" s="162"/>
      <c r="K13" s="155" t="s">
        <v>149</v>
      </c>
      <c r="L13" s="122" t="s">
        <v>121</v>
      </c>
      <c r="M13" s="122" t="s">
        <v>6</v>
      </c>
      <c r="N13" s="122" t="s">
        <v>122</v>
      </c>
      <c r="O13" s="156" t="s">
        <v>66</v>
      </c>
      <c r="P13" s="157" t="s">
        <v>95</v>
      </c>
      <c r="Q13" s="144"/>
      <c r="R13" s="386"/>
    </row>
    <row r="14" spans="2:19" ht="20.25" customHeight="1">
      <c r="B14" s="281">
        <v>1</v>
      </c>
      <c r="C14" s="301" t="s">
        <v>1</v>
      </c>
      <c r="D14" s="362">
        <v>6</v>
      </c>
      <c r="E14" s="363" t="s">
        <v>370</v>
      </c>
      <c r="F14" s="313">
        <f>VLOOKUP($E14,'Combine Pitching Stat'!$E$6:$W$104,2,0)</f>
        <v>2</v>
      </c>
      <c r="G14" s="275">
        <f>VLOOKUP($E14,'Combine Pitching Stat'!$E$6:$W$104,3,0)</f>
        <v>1</v>
      </c>
      <c r="H14" s="144"/>
      <c r="I14" s="386" t="s">
        <v>124</v>
      </c>
      <c r="J14" s="144"/>
      <c r="K14" s="281">
        <v>1</v>
      </c>
      <c r="L14" s="301" t="s">
        <v>1</v>
      </c>
      <c r="M14" s="362">
        <v>6</v>
      </c>
      <c r="N14" s="292" t="s">
        <v>370</v>
      </c>
      <c r="O14" s="275">
        <f>VLOOKUP($N14,'Combine Pitching Stat'!$E$6:$W$104,2,0)</f>
        <v>2</v>
      </c>
      <c r="P14" s="263">
        <f>VLOOKUP($N14,'Combine Pitching Stat'!$E$6:$W$104,18,0)</f>
        <v>0.23499999999999999</v>
      </c>
      <c r="Q14" s="144"/>
      <c r="R14" s="386" t="s">
        <v>152</v>
      </c>
    </row>
    <row r="15" spans="2:19" ht="20.25" customHeight="1">
      <c r="B15" s="280">
        <v>2</v>
      </c>
      <c r="C15" s="301" t="s">
        <v>1</v>
      </c>
      <c r="D15" s="362">
        <v>26</v>
      </c>
      <c r="E15" s="292" t="s">
        <v>374</v>
      </c>
      <c r="F15" s="313">
        <f>VLOOKUP($E15,'Combine Pitching Stat'!$E$6:$W$104,2,0)</f>
        <v>2</v>
      </c>
      <c r="G15" s="275">
        <f>VLOOKUP($E15,'Combine Pitching Stat'!$E$6:$W$104,3,0)</f>
        <v>1</v>
      </c>
      <c r="H15" s="144"/>
      <c r="I15" s="386"/>
      <c r="J15" s="144"/>
      <c r="K15" s="280">
        <v>2</v>
      </c>
      <c r="L15" s="301" t="s">
        <v>1</v>
      </c>
      <c r="M15" s="362">
        <v>26</v>
      </c>
      <c r="N15" s="292" t="s">
        <v>374</v>
      </c>
      <c r="O15" s="275">
        <f>VLOOKUP($N15,'Combine Pitching Stat'!$E$6:$W$104,2,0)</f>
        <v>2</v>
      </c>
      <c r="P15" s="263">
        <f>VLOOKUP($N15,'Combine Pitching Stat'!$E$6:$W$104,18,0)</f>
        <v>0.26300000000000001</v>
      </c>
      <c r="Q15" s="144"/>
      <c r="R15" s="386"/>
    </row>
    <row r="16" spans="2:19" ht="20.25" customHeight="1">
      <c r="B16" s="280">
        <v>3</v>
      </c>
      <c r="C16" s="301"/>
      <c r="D16" s="362"/>
      <c r="E16" s="292"/>
      <c r="F16" s="263" t="e">
        <f>VLOOKUP($E16,'Combine Pitching Stat'!$E$6:$W$104,2,0)</f>
        <v>#N/A</v>
      </c>
      <c r="G16" s="275" t="e">
        <f>VLOOKUP($E16,'Combine Pitching Stat'!$E$6:$W$104,3,0)</f>
        <v>#N/A</v>
      </c>
      <c r="H16" s="144"/>
      <c r="I16" s="386"/>
      <c r="J16" s="144"/>
      <c r="K16" s="280">
        <v>3</v>
      </c>
      <c r="L16" s="301" t="s">
        <v>1</v>
      </c>
      <c r="M16" s="362">
        <v>29</v>
      </c>
      <c r="N16" s="292" t="s">
        <v>398</v>
      </c>
      <c r="O16" s="275">
        <f>VLOOKUP($N16,'Combine Pitching Stat'!$E$6:$W$104,2,0)</f>
        <v>2</v>
      </c>
      <c r="P16" s="263">
        <f>VLOOKUP($N16,'Combine Pitching Stat'!$E$6:$W$104,18,0)</f>
        <v>0.316</v>
      </c>
      <c r="Q16" s="144"/>
      <c r="R16" s="386"/>
    </row>
    <row r="17" spans="2:18" ht="20.25" customHeight="1">
      <c r="B17" s="280">
        <v>4</v>
      </c>
      <c r="C17" s="241"/>
      <c r="D17" s="262"/>
      <c r="E17" s="262"/>
      <c r="F17" s="263" t="e">
        <f>VLOOKUP($E17,'Combine Pitching Stat'!$E$6:$W$104,2,0)</f>
        <v>#N/A</v>
      </c>
      <c r="G17" s="275" t="e">
        <f>VLOOKUP($E17,'Combine Pitching Stat'!$E$6:$W$104,3,0)</f>
        <v>#N/A</v>
      </c>
      <c r="H17" s="144"/>
      <c r="I17" s="386"/>
      <c r="J17" s="144"/>
      <c r="K17" s="280">
        <v>4</v>
      </c>
      <c r="L17" s="276" t="s">
        <v>0</v>
      </c>
      <c r="M17" s="276">
        <v>23</v>
      </c>
      <c r="N17" s="363" t="s">
        <v>359</v>
      </c>
      <c r="O17" s="275">
        <f>VLOOKUP($N17,'Combine Pitching Stat'!$E$6:$W$104,2,0)</f>
        <v>3</v>
      </c>
      <c r="P17" s="263">
        <f>VLOOKUP($N17,'Combine Pitching Stat'!$E$6:$W$104,18,0)</f>
        <v>0.42099999999999999</v>
      </c>
      <c r="Q17" s="144"/>
      <c r="R17" s="386"/>
    </row>
    <row r="18" spans="2:18" ht="20.25" customHeight="1">
      <c r="B18" s="281">
        <v>5</v>
      </c>
      <c r="C18" s="238"/>
      <c r="D18" s="262"/>
      <c r="E18" s="262"/>
      <c r="F18" s="263" t="e">
        <f>VLOOKUP($E18,'Combine Pitching Stat'!$E$6:$W$104,2,0)</f>
        <v>#N/A</v>
      </c>
      <c r="G18" s="275" t="e">
        <f>VLOOKUP($E18,'Combine Pitching Stat'!$E$6:$W$104,3,0)</f>
        <v>#N/A</v>
      </c>
      <c r="H18" s="144"/>
      <c r="I18" s="386"/>
      <c r="J18" s="144"/>
      <c r="K18" s="281">
        <v>5</v>
      </c>
      <c r="L18" s="276" t="s">
        <v>0</v>
      </c>
      <c r="M18" s="276">
        <v>24</v>
      </c>
      <c r="N18" s="292" t="s">
        <v>362</v>
      </c>
      <c r="O18" s="275">
        <f>VLOOKUP($N18,'Combine Pitching Stat'!$E$6:$W$104,2,0)</f>
        <v>2</v>
      </c>
      <c r="P18" s="263">
        <f>VLOOKUP($N18,'Combine Pitching Stat'!$E$6:$W$104,18,0)</f>
        <v>0.52600000000000002</v>
      </c>
      <c r="Q18" s="144"/>
      <c r="R18" s="386"/>
    </row>
    <row r="19" spans="2:18" ht="20.25" hidden="1" customHeight="1">
      <c r="B19" s="280">
        <v>6</v>
      </c>
      <c r="C19" s="238"/>
      <c r="D19" s="262"/>
      <c r="E19" s="262"/>
      <c r="F19" s="262"/>
      <c r="G19" s="262"/>
      <c r="H19" s="144"/>
      <c r="I19" s="386"/>
      <c r="J19" s="144"/>
      <c r="K19" s="280">
        <v>6</v>
      </c>
      <c r="L19" s="241"/>
      <c r="M19" s="262"/>
      <c r="N19" s="262"/>
      <c r="O19" s="275" t="e">
        <f>VLOOKUP($N19,'Combine Pitching Stat'!$E$6:$W$104,2,0)</f>
        <v>#N/A</v>
      </c>
      <c r="P19" s="263" t="e">
        <f>VLOOKUP($N19,'Combine Pitching Stat'!$E$6:$W$104,18,0)</f>
        <v>#N/A</v>
      </c>
      <c r="Q19" s="144"/>
      <c r="R19" s="386"/>
    </row>
    <row r="20" spans="2:18" ht="20.25" hidden="1" customHeight="1">
      <c r="B20" s="280">
        <v>7</v>
      </c>
      <c r="C20" s="238"/>
      <c r="D20" s="262"/>
      <c r="E20" s="262"/>
      <c r="F20" s="262"/>
      <c r="G20" s="262"/>
      <c r="H20" s="144"/>
      <c r="I20" s="389"/>
      <c r="J20" s="144"/>
      <c r="K20" s="280">
        <v>7</v>
      </c>
      <c r="L20" s="238"/>
      <c r="M20" s="262"/>
      <c r="N20" s="262"/>
      <c r="O20" s="275" t="e">
        <f>VLOOKUP($N20,'Combine Pitching Stat'!$E$6:$W$104,2,0)</f>
        <v>#N/A</v>
      </c>
      <c r="P20" s="263" t="e">
        <f>VLOOKUP($N20,'Combine Pitching Stat'!$E$6:$W$104,18,0)</f>
        <v>#N/A</v>
      </c>
      <c r="Q20" s="144"/>
      <c r="R20" s="392"/>
    </row>
    <row r="21" spans="2:18" ht="7.9" customHeight="1">
      <c r="B21" s="474"/>
      <c r="C21" s="474"/>
      <c r="D21" s="474"/>
      <c r="E21" s="474"/>
      <c r="F21" s="474"/>
      <c r="G21" s="474"/>
      <c r="H21" s="144"/>
      <c r="I21" s="386"/>
      <c r="J21" s="144"/>
      <c r="K21" s="475"/>
      <c r="L21" s="475"/>
      <c r="M21" s="475"/>
      <c r="N21" s="475"/>
      <c r="O21" s="475"/>
      <c r="P21" s="475"/>
      <c r="Q21" s="2"/>
      <c r="R21" s="392"/>
    </row>
    <row r="22" spans="2:18" ht="3" customHeight="1">
      <c r="B22" s="137"/>
      <c r="C22" s="144"/>
      <c r="D22" s="144"/>
      <c r="E22" s="144"/>
      <c r="F22" s="144"/>
      <c r="G22" s="160"/>
      <c r="H22" s="144"/>
      <c r="I22" s="386"/>
      <c r="J22" s="144"/>
      <c r="K22" s="144"/>
      <c r="L22" s="161"/>
      <c r="M22" s="144"/>
      <c r="N22" s="130"/>
      <c r="O22" s="2"/>
      <c r="P22" s="2"/>
      <c r="Q22" s="2"/>
      <c r="R22" s="392"/>
    </row>
    <row r="23" spans="2:18" ht="20.25" customHeight="1">
      <c r="B23" s="155" t="s">
        <v>138</v>
      </c>
      <c r="C23" s="163" t="s">
        <v>121</v>
      </c>
      <c r="D23" s="164" t="s">
        <v>6</v>
      </c>
      <c r="E23" s="163" t="s">
        <v>122</v>
      </c>
      <c r="F23" s="163" t="s">
        <v>66</v>
      </c>
      <c r="G23" s="165" t="s">
        <v>126</v>
      </c>
      <c r="H23" s="119"/>
      <c r="I23" s="387"/>
      <c r="J23" s="119"/>
      <c r="K23" s="155" t="s">
        <v>150</v>
      </c>
      <c r="L23" s="156" t="s">
        <v>121</v>
      </c>
      <c r="M23" s="158" t="s">
        <v>6</v>
      </c>
      <c r="N23" s="156" t="s">
        <v>122</v>
      </c>
      <c r="O23" s="156" t="s">
        <v>66</v>
      </c>
      <c r="P23" s="157" t="s">
        <v>135</v>
      </c>
      <c r="Q23" s="2"/>
      <c r="R23" s="392"/>
    </row>
    <row r="24" spans="2:18" ht="20.25" customHeight="1">
      <c r="B24" s="281">
        <v>1</v>
      </c>
      <c r="C24" s="432" t="s">
        <v>0</v>
      </c>
      <c r="D24" s="275">
        <v>23</v>
      </c>
      <c r="E24" s="433" t="s">
        <v>359</v>
      </c>
      <c r="F24" s="313">
        <f>VLOOKUP($E24,'Combine Pitching Stat'!$E$6:$W$104,2,0)</f>
        <v>3</v>
      </c>
      <c r="G24" s="275">
        <f>VLOOKUP($E24,'Combine Pitching Stat'!$E$6:$W$104,5,0)</f>
        <v>2</v>
      </c>
      <c r="H24" s="166">
        <v>0</v>
      </c>
      <c r="I24" s="386" t="s">
        <v>124</v>
      </c>
      <c r="J24" s="119"/>
      <c r="K24" s="281">
        <v>1</v>
      </c>
      <c r="L24" s="301" t="s">
        <v>1</v>
      </c>
      <c r="M24" s="362">
        <v>6</v>
      </c>
      <c r="N24" s="292" t="s">
        <v>370</v>
      </c>
      <c r="O24" s="275">
        <f>VLOOKUP($N24,'Combine Pitching Stat'!$E$6:$W$104,2,0)</f>
        <v>2</v>
      </c>
      <c r="P24" s="263">
        <f>VLOOKUP($N24,'Combine Pitching Stat'!$E$6:$W$104,19,0)</f>
        <v>7.0999999999999994E-2</v>
      </c>
      <c r="Q24" s="2"/>
      <c r="R24" s="386" t="s">
        <v>152</v>
      </c>
    </row>
    <row r="25" spans="2:18" ht="20.25" customHeight="1">
      <c r="B25" s="280">
        <v>2</v>
      </c>
      <c r="C25" s="431" t="s">
        <v>1</v>
      </c>
      <c r="D25" s="276">
        <v>6</v>
      </c>
      <c r="E25" s="292" t="s">
        <v>370</v>
      </c>
      <c r="F25" s="313">
        <f>VLOOKUP($E25,'Combine Pitching Stat'!$E$6:$W$104,2,0)</f>
        <v>2</v>
      </c>
      <c r="G25" s="275">
        <f>VLOOKUP($E25,'Combine Pitching Stat'!$E$6:$W$104,5,0)</f>
        <v>1</v>
      </c>
      <c r="H25" s="166">
        <v>9</v>
      </c>
      <c r="I25" s="386"/>
      <c r="J25" s="119"/>
      <c r="K25" s="280">
        <v>2</v>
      </c>
      <c r="L25" s="301" t="s">
        <v>1</v>
      </c>
      <c r="M25" s="362">
        <v>29</v>
      </c>
      <c r="N25" s="292" t="s">
        <v>398</v>
      </c>
      <c r="O25" s="275">
        <f>VLOOKUP($N25,'Combine Pitching Stat'!$E$6:$W$104,2,0)</f>
        <v>2</v>
      </c>
      <c r="P25" s="263">
        <f>VLOOKUP($N25,'Combine Pitching Stat'!$E$6:$W$104,19,0)</f>
        <v>0.21199999999999999</v>
      </c>
      <c r="Q25" s="2"/>
      <c r="R25" s="386"/>
    </row>
    <row r="26" spans="2:18" ht="20.25" customHeight="1">
      <c r="B26" s="280">
        <v>3</v>
      </c>
      <c r="C26" s="238"/>
      <c r="D26" s="262"/>
      <c r="E26" s="262"/>
      <c r="F26" s="263" t="e">
        <f>VLOOKUP($E26,'Combine Pitching Stat'!$E$6:$W$104,2,0)</f>
        <v>#N/A</v>
      </c>
      <c r="G26" s="275" t="e">
        <f>VLOOKUP($E26,'Combine Pitching Stat'!$E$6:$W$104,5,0)</f>
        <v>#N/A</v>
      </c>
      <c r="H26" s="166"/>
      <c r="I26" s="386"/>
      <c r="J26" s="119"/>
      <c r="K26" s="280">
        <v>3</v>
      </c>
      <c r="L26" s="301" t="s">
        <v>1</v>
      </c>
      <c r="M26" s="362">
        <v>26</v>
      </c>
      <c r="N26" s="292" t="s">
        <v>374</v>
      </c>
      <c r="O26" s="275">
        <f>VLOOKUP($N26,'Combine Pitching Stat'!$E$6:$W$104,2,0)</f>
        <v>2</v>
      </c>
      <c r="P26" s="263">
        <f>VLOOKUP($N26,'Combine Pitching Stat'!$E$6:$W$104,19,0)</f>
        <v>0.222</v>
      </c>
      <c r="Q26" s="2"/>
      <c r="R26" s="386"/>
    </row>
    <row r="27" spans="2:18" ht="20.25" customHeight="1">
      <c r="B27" s="280">
        <v>4</v>
      </c>
      <c r="C27" s="238"/>
      <c r="D27" s="262"/>
      <c r="E27" s="262"/>
      <c r="F27" s="263" t="e">
        <f>VLOOKUP($E27,'Combine Pitching Stat'!$E$6:$W$104,2,0)</f>
        <v>#N/A</v>
      </c>
      <c r="G27" s="275" t="e">
        <f>VLOOKUP($E27,'Combine Pitching Stat'!$E$6:$W$104,5,0)</f>
        <v>#N/A</v>
      </c>
      <c r="H27" s="167"/>
      <c r="I27" s="386"/>
      <c r="J27" s="119"/>
      <c r="K27" s="280">
        <v>4</v>
      </c>
      <c r="L27" s="276" t="s">
        <v>0</v>
      </c>
      <c r="M27" s="276">
        <v>24</v>
      </c>
      <c r="N27" s="363" t="s">
        <v>362</v>
      </c>
      <c r="O27" s="275">
        <f>VLOOKUP($N27,'Combine Pitching Stat'!$E$6:$W$104,2,0)</f>
        <v>2</v>
      </c>
      <c r="P27" s="263">
        <f>VLOOKUP($N27,'Combine Pitching Stat'!$E$6:$W$104,19,0)</f>
        <v>0.33300000000000002</v>
      </c>
      <c r="Q27" s="2"/>
      <c r="R27" s="386"/>
    </row>
    <row r="28" spans="2:18" ht="20.25" customHeight="1">
      <c r="B28" s="281">
        <v>5</v>
      </c>
      <c r="C28" s="241"/>
      <c r="D28" s="262"/>
      <c r="E28" s="262"/>
      <c r="F28" s="263" t="e">
        <f>VLOOKUP($E28,'Combine Pitching Stat'!$E$6:$W$104,2,0)</f>
        <v>#N/A</v>
      </c>
      <c r="G28" s="275" t="e">
        <f>VLOOKUP($E28,'Combine Pitching Stat'!$E$6:$W$104,5,0)</f>
        <v>#N/A</v>
      </c>
      <c r="H28" s="167"/>
      <c r="I28" s="386"/>
      <c r="J28" s="119"/>
      <c r="K28" s="281">
        <v>5</v>
      </c>
      <c r="L28" s="276" t="s">
        <v>0</v>
      </c>
      <c r="M28" s="276">
        <v>23</v>
      </c>
      <c r="N28" s="363" t="s">
        <v>359</v>
      </c>
      <c r="O28" s="275">
        <f>VLOOKUP($N28,'Combine Pitching Stat'!$E$6:$W$104,2,0)</f>
        <v>3</v>
      </c>
      <c r="P28" s="263">
        <f>VLOOKUP($N28,'Combine Pitching Stat'!$E$6:$W$104,19,0)</f>
        <v>0.377</v>
      </c>
      <c r="Q28" s="2"/>
      <c r="R28" s="386"/>
    </row>
    <row r="29" spans="2:18" ht="20.25" hidden="1" customHeight="1">
      <c r="B29" s="280">
        <v>6</v>
      </c>
      <c r="C29" s="238"/>
      <c r="D29" s="262"/>
      <c r="E29" s="262"/>
      <c r="F29" s="262"/>
      <c r="G29" s="262"/>
      <c r="H29" s="166"/>
      <c r="I29" s="386"/>
      <c r="J29" s="119"/>
      <c r="K29" s="280">
        <v>6</v>
      </c>
      <c r="L29" s="241"/>
      <c r="M29" s="262"/>
      <c r="N29" s="262"/>
      <c r="O29" s="262"/>
      <c r="P29" s="263"/>
      <c r="Q29" s="2"/>
      <c r="R29" s="386"/>
    </row>
    <row r="30" spans="2:18" ht="20.25" hidden="1" customHeight="1">
      <c r="B30" s="280">
        <v>7</v>
      </c>
      <c r="C30" s="238"/>
      <c r="D30" s="227"/>
      <c r="E30" s="227"/>
      <c r="F30" s="227"/>
      <c r="G30" s="227"/>
      <c r="H30" s="167"/>
      <c r="I30" s="386"/>
      <c r="J30" s="119"/>
      <c r="K30" s="280">
        <v>7</v>
      </c>
      <c r="L30" s="238"/>
      <c r="M30" s="262"/>
      <c r="N30" s="262"/>
      <c r="O30" s="262"/>
      <c r="P30" s="263"/>
      <c r="Q30" s="2"/>
      <c r="R30" s="392"/>
    </row>
    <row r="31" spans="2:18" ht="20.25" customHeight="1">
      <c r="B31" s="465"/>
      <c r="C31" s="465"/>
      <c r="D31" s="465"/>
      <c r="E31" s="465"/>
      <c r="F31" s="465"/>
      <c r="G31" s="465"/>
      <c r="H31" s="119"/>
      <c r="I31" s="387"/>
      <c r="J31" s="119"/>
      <c r="K31" s="473"/>
      <c r="L31" s="473"/>
      <c r="M31" s="473"/>
      <c r="N31" s="473"/>
      <c r="O31" s="473"/>
      <c r="P31" s="473"/>
      <c r="Q31" s="2"/>
      <c r="R31" s="392"/>
    </row>
    <row r="32" spans="2:18" ht="3" customHeight="1">
      <c r="B32" s="137"/>
      <c r="C32" s="144"/>
      <c r="D32" s="144"/>
      <c r="E32" s="144"/>
      <c r="F32" s="144"/>
      <c r="G32" s="160"/>
      <c r="H32" s="144"/>
      <c r="I32" s="386"/>
      <c r="J32" s="144"/>
      <c r="K32" s="144"/>
      <c r="L32" s="161"/>
      <c r="M32" s="144"/>
      <c r="N32" s="130"/>
      <c r="O32" s="2"/>
      <c r="P32" s="2"/>
      <c r="Q32" s="2"/>
      <c r="R32" s="392"/>
    </row>
    <row r="33" spans="2:18" ht="20.25" customHeight="1">
      <c r="B33" s="155" t="s">
        <v>143</v>
      </c>
      <c r="C33" s="156" t="s">
        <v>121</v>
      </c>
      <c r="D33" s="158" t="s">
        <v>6</v>
      </c>
      <c r="E33" s="156" t="s">
        <v>122</v>
      </c>
      <c r="F33" s="156" t="s">
        <v>66</v>
      </c>
      <c r="G33" s="157" t="s">
        <v>130</v>
      </c>
      <c r="H33" s="119"/>
      <c r="I33" s="387"/>
      <c r="J33" s="119"/>
      <c r="K33" s="155" t="s">
        <v>154</v>
      </c>
      <c r="L33" s="156" t="s">
        <v>121</v>
      </c>
      <c r="M33" s="158" t="s">
        <v>6</v>
      </c>
      <c r="N33" s="156" t="s">
        <v>122</v>
      </c>
      <c r="O33" s="156" t="s">
        <v>66</v>
      </c>
      <c r="P33" s="157" t="s">
        <v>132</v>
      </c>
      <c r="Q33" s="2"/>
      <c r="R33" s="392"/>
    </row>
    <row r="34" spans="2:18" ht="20.25" customHeight="1">
      <c r="B34" s="281">
        <v>1</v>
      </c>
      <c r="C34" s="431" t="s">
        <v>1</v>
      </c>
      <c r="D34" s="276">
        <v>29</v>
      </c>
      <c r="E34" s="292" t="s">
        <v>398</v>
      </c>
      <c r="F34" s="313">
        <f>VLOOKUP($E34,'Combine Pitching Stat'!$E$6:$W$104,2,0)</f>
        <v>2</v>
      </c>
      <c r="G34" s="275">
        <f>VLOOKUP($E34,'Combine Pitching Stat'!$E$6:$W$104,11,0)</f>
        <v>14</v>
      </c>
      <c r="H34" s="119"/>
      <c r="I34" s="386" t="s">
        <v>124</v>
      </c>
      <c r="J34" s="119"/>
      <c r="K34" s="281">
        <v>1</v>
      </c>
      <c r="L34" s="431" t="s">
        <v>1</v>
      </c>
      <c r="M34" s="276">
        <v>26</v>
      </c>
      <c r="N34" s="292" t="s">
        <v>374</v>
      </c>
      <c r="O34" s="275">
        <f>VLOOKUP($N34,'Combine Pitching Stat'!$E$6:$W$104,2,0)</f>
        <v>2</v>
      </c>
      <c r="P34" s="263">
        <f>VLOOKUP($N34,'Combine Pitching Stat'!$E$6:$W$104,15,0)</f>
        <v>4</v>
      </c>
      <c r="Q34" s="2"/>
      <c r="R34" s="386" t="s">
        <v>124</v>
      </c>
    </row>
    <row r="35" spans="2:18" ht="20.25" customHeight="1">
      <c r="B35" s="280">
        <v>2</v>
      </c>
      <c r="C35" s="432" t="s">
        <v>0</v>
      </c>
      <c r="D35" s="275">
        <v>24</v>
      </c>
      <c r="E35" s="433" t="s">
        <v>362</v>
      </c>
      <c r="F35" s="313">
        <f>VLOOKUP($E35,'Combine Pitching Stat'!$E$6:$W$104,2,0)</f>
        <v>2</v>
      </c>
      <c r="G35" s="275">
        <f>VLOOKUP($E35,'Combine Pitching Stat'!$E$6:$W$104,11,0)</f>
        <v>11</v>
      </c>
      <c r="H35" s="119"/>
      <c r="I35" s="386"/>
      <c r="J35" s="119"/>
      <c r="K35" s="280">
        <v>2</v>
      </c>
      <c r="L35" s="431" t="s">
        <v>1</v>
      </c>
      <c r="M35" s="276">
        <v>29</v>
      </c>
      <c r="N35" s="292" t="s">
        <v>398</v>
      </c>
      <c r="O35" s="275">
        <f>VLOOKUP($N35,'Combine Pitching Stat'!$E$6:$W$104,2,0)</f>
        <v>2</v>
      </c>
      <c r="P35" s="263">
        <f>VLOOKUP($N35,'Combine Pitching Stat'!$E$6:$W$104,15,0)</f>
        <v>3.5</v>
      </c>
      <c r="Q35" s="2"/>
      <c r="R35" s="386"/>
    </row>
    <row r="36" spans="2:18" ht="20.25" customHeight="1">
      <c r="B36" s="280">
        <v>3</v>
      </c>
      <c r="C36" s="431" t="s">
        <v>1</v>
      </c>
      <c r="D36" s="276">
        <v>6</v>
      </c>
      <c r="E36" s="292" t="s">
        <v>370</v>
      </c>
      <c r="F36" s="313">
        <f>VLOOKUP($E36,'Combine Pitching Stat'!$E$6:$W$104,2,0)</f>
        <v>2</v>
      </c>
      <c r="G36" s="275">
        <f>VLOOKUP($E36,'Combine Pitching Stat'!$E$6:$W$104,11,0)</f>
        <v>10</v>
      </c>
      <c r="H36" s="119"/>
      <c r="I36" s="386"/>
      <c r="J36" s="119"/>
      <c r="K36" s="280">
        <v>3</v>
      </c>
      <c r="L36" s="431" t="s">
        <v>1</v>
      </c>
      <c r="M36" s="276">
        <v>6</v>
      </c>
      <c r="N36" s="292" t="s">
        <v>370</v>
      </c>
      <c r="O36" s="275">
        <f>VLOOKUP($N36,'Combine Pitching Stat'!$E$6:$W$104,2,0)</f>
        <v>2</v>
      </c>
      <c r="P36" s="263">
        <f>VLOOKUP($N36,'Combine Pitching Stat'!$E$6:$W$104,15,0)</f>
        <v>3.33</v>
      </c>
      <c r="Q36" s="2"/>
      <c r="R36" s="386"/>
    </row>
    <row r="37" spans="2:18" ht="20.25" customHeight="1">
      <c r="B37" s="280">
        <v>4</v>
      </c>
      <c r="C37" s="432" t="s">
        <v>0</v>
      </c>
      <c r="D37" s="275">
        <v>23</v>
      </c>
      <c r="E37" s="433" t="s">
        <v>359</v>
      </c>
      <c r="F37" s="313">
        <f>VLOOKUP($E37,'Combine Pitching Stat'!$E$6:$W$104,2,0)</f>
        <v>3</v>
      </c>
      <c r="G37" s="275">
        <f>VLOOKUP($E37,'Combine Pitching Stat'!$E$6:$W$104,11,0)</f>
        <v>7</v>
      </c>
      <c r="H37" s="119"/>
      <c r="I37" s="386"/>
      <c r="J37" s="119"/>
      <c r="K37" s="280">
        <v>4</v>
      </c>
      <c r="L37" s="432" t="s">
        <v>0</v>
      </c>
      <c r="M37" s="275">
        <v>23</v>
      </c>
      <c r="N37" s="433" t="s">
        <v>359</v>
      </c>
      <c r="O37" s="275">
        <f>VLOOKUP($N37,'Combine Pitching Stat'!$E$6:$W$104,2,0)</f>
        <v>3</v>
      </c>
      <c r="P37" s="263">
        <f>VLOOKUP($N37,'Combine Pitching Stat'!$E$6:$W$104,15,0)</f>
        <v>2.33</v>
      </c>
      <c r="Q37" s="2"/>
      <c r="R37" s="386"/>
    </row>
    <row r="38" spans="2:18" ht="20.25" customHeight="1">
      <c r="B38" s="281">
        <v>5</v>
      </c>
      <c r="C38" s="431" t="s">
        <v>1</v>
      </c>
      <c r="D38" s="276">
        <v>26</v>
      </c>
      <c r="E38" s="292" t="s">
        <v>374</v>
      </c>
      <c r="F38" s="313">
        <f>VLOOKUP($E38,'Combine Pitching Stat'!$E$6:$W$104,2,0)</f>
        <v>2</v>
      </c>
      <c r="G38" s="275">
        <f>VLOOKUP($E38,'Combine Pitching Stat'!$E$6:$W$104,11,0)</f>
        <v>4</v>
      </c>
      <c r="H38" s="119"/>
      <c r="I38" s="386"/>
      <c r="J38" s="119"/>
      <c r="K38" s="281">
        <v>5</v>
      </c>
      <c r="L38" s="432" t="s">
        <v>0</v>
      </c>
      <c r="M38" s="275">
        <v>24</v>
      </c>
      <c r="N38" s="433" t="s">
        <v>362</v>
      </c>
      <c r="O38" s="275">
        <f>VLOOKUP($N38,'Combine Pitching Stat'!$E$6:$W$104,2,0)</f>
        <v>2</v>
      </c>
      <c r="P38" s="263">
        <f>VLOOKUP($N38,'Combine Pitching Stat'!$E$6:$W$104,15,0)</f>
        <v>1.1000000000000001</v>
      </c>
      <c r="Q38" s="2"/>
      <c r="R38" s="389"/>
    </row>
    <row r="39" spans="2:18" ht="20.25" hidden="1" customHeight="1">
      <c r="B39" s="280">
        <v>6</v>
      </c>
      <c r="C39" s="238"/>
      <c r="D39" s="262"/>
      <c r="E39" s="262"/>
      <c r="F39" s="262"/>
      <c r="G39" s="262"/>
      <c r="H39" s="119"/>
      <c r="I39" s="386"/>
      <c r="J39" s="119"/>
      <c r="K39" s="280">
        <v>6</v>
      </c>
      <c r="L39" s="241"/>
      <c r="M39" s="262"/>
      <c r="N39" s="262"/>
      <c r="O39" s="262"/>
      <c r="P39" s="264"/>
      <c r="Q39" s="2"/>
      <c r="R39" s="386"/>
    </row>
    <row r="40" spans="2:18" ht="20.25" hidden="1" customHeight="1">
      <c r="B40" s="280">
        <v>7</v>
      </c>
      <c r="C40" s="238"/>
      <c r="D40" s="262"/>
      <c r="E40" s="262"/>
      <c r="F40" s="262"/>
      <c r="G40" s="262"/>
      <c r="H40" s="119"/>
      <c r="I40" s="389"/>
      <c r="J40" s="119"/>
      <c r="K40" s="280">
        <v>7</v>
      </c>
      <c r="L40" s="238"/>
      <c r="M40" s="262"/>
      <c r="N40" s="262"/>
      <c r="O40" s="262"/>
      <c r="P40" s="264"/>
      <c r="Q40" s="2"/>
      <c r="R40" s="392"/>
    </row>
    <row r="41" spans="2:18" ht="20.25" customHeight="1">
      <c r="B41" s="476"/>
      <c r="C41" s="476"/>
      <c r="D41" s="476"/>
      <c r="E41" s="476"/>
      <c r="F41" s="476"/>
      <c r="G41" s="476"/>
      <c r="H41" s="144"/>
      <c r="I41" s="386"/>
      <c r="J41" s="144"/>
      <c r="K41" s="474"/>
      <c r="L41" s="474"/>
      <c r="M41" s="474"/>
      <c r="N41" s="474"/>
      <c r="O41" s="474"/>
      <c r="P41" s="474"/>
      <c r="Q41" s="2"/>
      <c r="R41" s="392"/>
    </row>
    <row r="42" spans="2:18" ht="3" customHeight="1">
      <c r="B42" s="131"/>
      <c r="C42" s="168"/>
      <c r="D42" s="168"/>
      <c r="E42" s="168"/>
      <c r="F42" s="131"/>
      <c r="G42" s="145"/>
      <c r="H42" s="144"/>
      <c r="I42" s="386"/>
      <c r="J42" s="144"/>
      <c r="K42" s="144"/>
      <c r="L42" s="161"/>
      <c r="M42" s="144"/>
      <c r="N42" s="130"/>
      <c r="O42" s="2"/>
      <c r="P42" s="2"/>
      <c r="Q42" s="2"/>
      <c r="R42" s="392"/>
    </row>
    <row r="43" spans="2:18" ht="20.25" customHeight="1">
      <c r="B43" s="155" t="s">
        <v>155</v>
      </c>
      <c r="C43" s="156" t="s">
        <v>121</v>
      </c>
      <c r="D43" s="158" t="s">
        <v>6</v>
      </c>
      <c r="E43" s="156" t="s">
        <v>122</v>
      </c>
      <c r="F43" s="156" t="s">
        <v>66</v>
      </c>
      <c r="G43" s="157" t="s">
        <v>127</v>
      </c>
      <c r="H43" s="124"/>
      <c r="I43" s="390"/>
      <c r="J43" s="124"/>
      <c r="K43" s="155" t="s">
        <v>365</v>
      </c>
      <c r="L43" s="156" t="s">
        <v>121</v>
      </c>
      <c r="M43" s="158" t="s">
        <v>6</v>
      </c>
      <c r="N43" s="156" t="s">
        <v>122</v>
      </c>
      <c r="O43" s="156" t="s">
        <v>66</v>
      </c>
      <c r="P43" s="157" t="s">
        <v>358</v>
      </c>
      <c r="Q43" s="2"/>
      <c r="R43" s="392"/>
    </row>
    <row r="44" spans="2:18" ht="20.25" customHeight="1">
      <c r="B44" s="281">
        <v>1</v>
      </c>
      <c r="C44" s="432" t="s">
        <v>0</v>
      </c>
      <c r="D44" s="275">
        <v>23</v>
      </c>
      <c r="E44" s="433" t="s">
        <v>359</v>
      </c>
      <c r="F44" s="313">
        <f>VLOOKUP($E44,'Combine Pitching Stat'!$E$6:$W$104,2,0)</f>
        <v>3</v>
      </c>
      <c r="G44" s="284">
        <f>VLOOKUP($E44,'Combine Pitching Stat'!$E$6:$W$104,7,0)</f>
        <v>9</v>
      </c>
      <c r="H44" s="118">
        <v>0</v>
      </c>
      <c r="I44" s="391" t="s">
        <v>124</v>
      </c>
      <c r="J44" s="169"/>
      <c r="K44" s="281">
        <v>1</v>
      </c>
      <c r="L44" s="283"/>
      <c r="M44" s="275"/>
      <c r="N44" s="275"/>
      <c r="O44" s="275" t="e">
        <f>VLOOKUP($N44,'Combine Pitching Stat'!$E$6:$W$104,2,0)</f>
        <v>#N/A</v>
      </c>
      <c r="P44" s="263" t="e">
        <f>VLOOKUP($N44,'Combine Pitching Stat'!$E$6:$W$104,6,0)</f>
        <v>#N/A</v>
      </c>
      <c r="Q44" s="2"/>
      <c r="R44" s="392" t="s">
        <v>124</v>
      </c>
    </row>
    <row r="45" spans="2:18" ht="20.25" customHeight="1">
      <c r="B45" s="280">
        <v>2</v>
      </c>
      <c r="C45" s="432" t="s">
        <v>0</v>
      </c>
      <c r="D45" s="275">
        <v>24</v>
      </c>
      <c r="E45" s="433" t="s">
        <v>362</v>
      </c>
      <c r="F45" s="313">
        <f>VLOOKUP($E45,'Combine Pitching Stat'!$E$6:$W$104,2,0)</f>
        <v>2</v>
      </c>
      <c r="G45" s="284">
        <f>VLOOKUP($E45,'Combine Pitching Stat'!$E$6:$W$104,7,0)</f>
        <v>6.33</v>
      </c>
      <c r="H45" s="172">
        <v>1</v>
      </c>
      <c r="I45" s="146"/>
      <c r="J45" s="173"/>
      <c r="K45" s="280">
        <v>2</v>
      </c>
      <c r="L45" s="241"/>
      <c r="M45" s="275"/>
      <c r="N45" s="275"/>
      <c r="O45" s="275" t="e">
        <f>VLOOKUP($N45,'Combine Pitching Stat'!$E$6:$W$104,2,0)</f>
        <v>#N/A</v>
      </c>
      <c r="P45" s="263" t="e">
        <f>VLOOKUP($N45,'Combine Pitching Stat'!$E$6:$W$104,6,0)</f>
        <v>#N/A</v>
      </c>
      <c r="Q45" s="2"/>
      <c r="R45" s="392"/>
    </row>
    <row r="46" spans="2:18" ht="20.25" customHeight="1">
      <c r="B46" s="280">
        <v>3</v>
      </c>
      <c r="C46" s="431" t="s">
        <v>1</v>
      </c>
      <c r="D46" s="276">
        <v>29</v>
      </c>
      <c r="E46" s="292" t="s">
        <v>398</v>
      </c>
      <c r="F46" s="313">
        <f>VLOOKUP($E46,'Combine Pitching Stat'!$E$6:$W$104,2,0)</f>
        <v>2</v>
      </c>
      <c r="G46" s="284">
        <f>VLOOKUP($E46,'Combine Pitching Stat'!$E$6:$W$104,7,0)</f>
        <v>6</v>
      </c>
      <c r="H46" s="118">
        <v>0</v>
      </c>
      <c r="I46" s="391"/>
      <c r="J46" s="169"/>
      <c r="K46" s="280">
        <v>3</v>
      </c>
      <c r="L46" s="283"/>
      <c r="M46" s="275"/>
      <c r="N46" s="275"/>
      <c r="O46" s="275" t="e">
        <f>VLOOKUP($N46,'Combine Pitching Stat'!$E$6:$W$104,2,0)</f>
        <v>#N/A</v>
      </c>
      <c r="P46" s="263" t="e">
        <f>VLOOKUP($N46,'Combine Pitching Stat'!$E$6:$W$104,6,0)</f>
        <v>#N/A</v>
      </c>
      <c r="Q46" s="2"/>
      <c r="R46" s="392"/>
    </row>
    <row r="47" spans="2:18" ht="20.25" customHeight="1">
      <c r="B47" s="280">
        <v>4</v>
      </c>
      <c r="C47" s="431" t="s">
        <v>1</v>
      </c>
      <c r="D47" s="276">
        <v>26</v>
      </c>
      <c r="E47" s="292" t="s">
        <v>374</v>
      </c>
      <c r="F47" s="313">
        <f>VLOOKUP($E47,'Combine Pitching Stat'!$E$6:$W$104,2,0)</f>
        <v>2</v>
      </c>
      <c r="G47" s="284">
        <f>VLOOKUP($E47,'Combine Pitching Stat'!$E$6:$W$104,7,0)</f>
        <v>5</v>
      </c>
      <c r="H47" s="174">
        <v>0</v>
      </c>
      <c r="I47" s="391"/>
      <c r="J47" s="175"/>
      <c r="K47" s="280">
        <v>4</v>
      </c>
      <c r="L47" s="283"/>
      <c r="M47" s="275"/>
      <c r="N47" s="275"/>
      <c r="O47" s="275" t="e">
        <f>VLOOKUP($N47,'Combine Pitching Stat'!$E$6:$W$104,2,0)</f>
        <v>#N/A</v>
      </c>
      <c r="P47" s="263" t="e">
        <f>VLOOKUP($N47,'Combine Pitching Stat'!$E$6:$W$104,6,0)</f>
        <v>#N/A</v>
      </c>
      <c r="Q47" s="2"/>
      <c r="R47" s="392"/>
    </row>
    <row r="48" spans="2:18" ht="20.25" customHeight="1">
      <c r="B48" s="281">
        <v>5</v>
      </c>
      <c r="C48" s="431" t="s">
        <v>1</v>
      </c>
      <c r="D48" s="276">
        <v>6</v>
      </c>
      <c r="E48" s="292" t="s">
        <v>370</v>
      </c>
      <c r="F48" s="313">
        <f>VLOOKUP($E48,'Combine Pitching Stat'!$E$6:$W$104,2,0)</f>
        <v>2</v>
      </c>
      <c r="G48" s="284">
        <f>VLOOKUP($E48,'Combine Pitching Stat'!$E$6:$W$104,7,0)</f>
        <v>4</v>
      </c>
      <c r="H48" s="174"/>
      <c r="I48" s="391"/>
      <c r="J48" s="175"/>
      <c r="K48" s="281">
        <v>5</v>
      </c>
      <c r="L48" s="283"/>
      <c r="M48" s="275"/>
      <c r="N48" s="275"/>
      <c r="O48" s="275" t="e">
        <f>VLOOKUP($N48,'Combine Pitching Stat'!$E$6:$W$104,2,0)</f>
        <v>#N/A</v>
      </c>
      <c r="P48" s="263" t="e">
        <f>VLOOKUP($N48,'Combine Pitching Stat'!$E$6:$W$104,6,0)</f>
        <v>#N/A</v>
      </c>
      <c r="Q48" s="2"/>
      <c r="R48" s="392"/>
    </row>
    <row r="49" spans="2:17" ht="20.25" hidden="1" customHeight="1">
      <c r="B49" s="280">
        <v>6</v>
      </c>
      <c r="C49" s="238"/>
      <c r="D49" s="262"/>
      <c r="E49" s="262"/>
      <c r="F49" s="262"/>
      <c r="G49" s="264"/>
      <c r="H49" s="174"/>
      <c r="I49" s="174"/>
      <c r="J49" s="175"/>
      <c r="K49" s="170"/>
      <c r="L49" s="170"/>
      <c r="M49" s="170"/>
      <c r="N49" s="171"/>
      <c r="O49" s="170"/>
      <c r="P49" s="2"/>
      <c r="Q49" s="2"/>
    </row>
    <row r="50" spans="2:17" ht="20.25" hidden="1" customHeight="1">
      <c r="B50" s="280">
        <v>7</v>
      </c>
      <c r="C50" s="238"/>
      <c r="D50" s="262"/>
      <c r="E50" s="262"/>
      <c r="F50" s="262"/>
      <c r="G50" s="264"/>
      <c r="H50" s="118"/>
      <c r="I50" s="118"/>
      <c r="J50" s="169"/>
      <c r="K50" s="170"/>
      <c r="L50" s="170"/>
      <c r="M50" s="170"/>
      <c r="N50" s="171"/>
      <c r="O50" s="170"/>
      <c r="P50" s="2"/>
      <c r="Q50" s="2"/>
    </row>
    <row r="51" spans="2:17">
      <c r="B51" s="466"/>
      <c r="C51" s="466"/>
      <c r="D51" s="466"/>
      <c r="E51" s="466"/>
      <c r="F51" s="466"/>
      <c r="G51" s="466"/>
      <c r="H51" s="176"/>
      <c r="I51" s="177"/>
      <c r="J51" s="177"/>
      <c r="K51" s="176"/>
      <c r="L51" s="178"/>
      <c r="M51" s="176"/>
      <c r="N51" s="179"/>
    </row>
  </sheetData>
  <mergeCells count="11">
    <mergeCell ref="B31:G31"/>
    <mergeCell ref="K31:P31"/>
    <mergeCell ref="B41:G41"/>
    <mergeCell ref="K41:P41"/>
    <mergeCell ref="B51:G51"/>
    <mergeCell ref="B1:P1"/>
    <mergeCell ref="B2:P2"/>
    <mergeCell ref="B11:G11"/>
    <mergeCell ref="K11:P11"/>
    <mergeCell ref="B21:G21"/>
    <mergeCell ref="K21:P21"/>
  </mergeCells>
  <phoneticPr fontId="30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Schedule</vt:lpstr>
      <vt:lpstr>Roster</vt:lpstr>
      <vt:lpstr>Standing</vt:lpstr>
      <vt:lpstr>Team Batting Stat</vt:lpstr>
      <vt:lpstr>Comb Batting Stat</vt:lpstr>
      <vt:lpstr>Batting Top 12</vt:lpstr>
      <vt:lpstr>Team Pitching Stat</vt:lpstr>
      <vt:lpstr>Combine Pitching Stat</vt:lpstr>
      <vt:lpstr>Pitching Top 5</vt:lpstr>
      <vt:lpstr>'Comb Batting Stat'!_FilterDatabase_0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 Lee</cp:lastModifiedBy>
  <cp:revision>0</cp:revision>
  <cp:lastPrinted>2015-08-30T04:15:57Z</cp:lastPrinted>
  <dcterms:created xsi:type="dcterms:W3CDTF">2015-04-18T23:51:51Z</dcterms:created>
  <dcterms:modified xsi:type="dcterms:W3CDTF">2022-05-01T00:38:27Z</dcterms:modified>
  <dc:language>en-US</dc:language>
</cp:coreProperties>
</file>